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585"/>
  </bookViews>
  <sheets>
    <sheet name="Stavba" sheetId="1" r:id="rId1"/>
    <sheet name="VzorPolozky" sheetId="10" state="hidden" r:id="rId2"/>
    <sheet name="01 01 Pol" sheetId="12" r:id="rId3"/>
    <sheet name="01 02 Pol" sheetId="13" r:id="rId4"/>
    <sheet name="01 03 Pol" sheetId="14" r:id="rId5"/>
    <sheet name="02 04 Pol" sheetId="15" r:id="rId6"/>
  </sheets>
  <externalReferences>
    <externalReference r:id="rId7"/>
  </externalReferences>
  <definedNames>
    <definedName name="CelkemDPHVypocet" localSheetId="0">Stavba!$H$46</definedName>
    <definedName name="CenaCelkem">Stavba!$G$29</definedName>
    <definedName name="CenaCelkemBezDPH">Stavba!$G$28</definedName>
    <definedName name="CenaCelkemVypocet" localSheetId="0">Stavba!$I$46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01 Pol'!$1:$7</definedName>
    <definedName name="_xlnm.Print_Titles" localSheetId="3">'01 02 Pol'!$1:$7</definedName>
    <definedName name="_xlnm.Print_Titles" localSheetId="4">'01 03 Pol'!$1:$7</definedName>
    <definedName name="_xlnm.Print_Titles" localSheetId="5">'02 04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01 Pol'!$A$1:$Y$48</definedName>
    <definedName name="_xlnm.Print_Area" localSheetId="3">'01 02 Pol'!$A$1:$Y$49</definedName>
    <definedName name="_xlnm.Print_Area" localSheetId="4">'01 03 Pol'!$A$1:$Y$46</definedName>
    <definedName name="_xlnm.Print_Area" localSheetId="5">'02 04 Pol'!$A$1:$Y$34</definedName>
    <definedName name="_xlnm.Print_Area" localSheetId="0">Stavba!$A$1:$J$65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5" i="1" l="1"/>
  <c r="Q8" i="15"/>
  <c r="G9" i="15"/>
  <c r="I9" i="15"/>
  <c r="I8" i="15" s="1"/>
  <c r="K9" i="15"/>
  <c r="O9" i="15"/>
  <c r="O8" i="15" s="1"/>
  <c r="Q9" i="15"/>
  <c r="V9" i="15"/>
  <c r="V8" i="15" s="1"/>
  <c r="G10" i="15"/>
  <c r="M10" i="15" s="1"/>
  <c r="I10" i="15"/>
  <c r="K10" i="15"/>
  <c r="K8" i="15" s="1"/>
  <c r="O10" i="15"/>
  <c r="Q10" i="15"/>
  <c r="V10" i="15"/>
  <c r="G15" i="15"/>
  <c r="M15" i="15" s="1"/>
  <c r="I15" i="15"/>
  <c r="K15" i="15"/>
  <c r="O15" i="15"/>
  <c r="Q15" i="15"/>
  <c r="V15" i="15"/>
  <c r="G17" i="15"/>
  <c r="I17" i="15"/>
  <c r="K17" i="15"/>
  <c r="M17" i="15"/>
  <c r="O17" i="15"/>
  <c r="Q17" i="15"/>
  <c r="V17" i="15"/>
  <c r="G19" i="15"/>
  <c r="K19" i="15"/>
  <c r="O19" i="15"/>
  <c r="G20" i="15"/>
  <c r="I20" i="15"/>
  <c r="I19" i="15" s="1"/>
  <c r="K20" i="15"/>
  <c r="M20" i="15"/>
  <c r="M19" i="15" s="1"/>
  <c r="O20" i="15"/>
  <c r="Q20" i="15"/>
  <c r="Q19" i="15" s="1"/>
  <c r="V20" i="15"/>
  <c r="V19" i="15" s="1"/>
  <c r="K21" i="15"/>
  <c r="O21" i="15"/>
  <c r="V21" i="15"/>
  <c r="G22" i="15"/>
  <c r="G21" i="15" s="1"/>
  <c r="I22" i="15"/>
  <c r="I21" i="15" s="1"/>
  <c r="K22" i="15"/>
  <c r="M22" i="15"/>
  <c r="M21" i="15" s="1"/>
  <c r="O22" i="15"/>
  <c r="Q22" i="15"/>
  <c r="Q21" i="15" s="1"/>
  <c r="V22" i="15"/>
  <c r="AE24" i="15"/>
  <c r="F45" i="1" s="1"/>
  <c r="H45" i="1" s="1"/>
  <c r="I45" i="1" s="1"/>
  <c r="V8" i="14"/>
  <c r="G9" i="14"/>
  <c r="I9" i="14"/>
  <c r="I8" i="14" s="1"/>
  <c r="K9" i="14"/>
  <c r="O9" i="14"/>
  <c r="Q9" i="14"/>
  <c r="V9" i="14"/>
  <c r="G12" i="14"/>
  <c r="M12" i="14" s="1"/>
  <c r="I12" i="14"/>
  <c r="K12" i="14"/>
  <c r="O12" i="14"/>
  <c r="Q12" i="14"/>
  <c r="V12" i="14"/>
  <c r="G17" i="14"/>
  <c r="M17" i="14" s="1"/>
  <c r="I17" i="14"/>
  <c r="K17" i="14"/>
  <c r="K8" i="14" s="1"/>
  <c r="O17" i="14"/>
  <c r="Q17" i="14"/>
  <c r="V17" i="14"/>
  <c r="G18" i="14"/>
  <c r="M18" i="14" s="1"/>
  <c r="I18" i="14"/>
  <c r="K18" i="14"/>
  <c r="O18" i="14"/>
  <c r="Q18" i="14"/>
  <c r="V18" i="14"/>
  <c r="G19" i="14"/>
  <c r="I19" i="14"/>
  <c r="K19" i="14"/>
  <c r="M19" i="14"/>
  <c r="O19" i="14"/>
  <c r="O8" i="14" s="1"/>
  <c r="Q19" i="14"/>
  <c r="V19" i="14"/>
  <c r="G24" i="14"/>
  <c r="I24" i="14"/>
  <c r="K24" i="14"/>
  <c r="M24" i="14"/>
  <c r="O24" i="14"/>
  <c r="Q24" i="14"/>
  <c r="Q8" i="14" s="1"/>
  <c r="V24" i="14"/>
  <c r="O26" i="14"/>
  <c r="Q26" i="14"/>
  <c r="V26" i="14"/>
  <c r="G27" i="14"/>
  <c r="M27" i="14" s="1"/>
  <c r="I27" i="14"/>
  <c r="I26" i="14" s="1"/>
  <c r="K27" i="14"/>
  <c r="O27" i="14"/>
  <c r="Q27" i="14"/>
  <c r="V27" i="14"/>
  <c r="G29" i="14"/>
  <c r="I29" i="14"/>
  <c r="K29" i="14"/>
  <c r="K26" i="14" s="1"/>
  <c r="O29" i="14"/>
  <c r="Q29" i="14"/>
  <c r="V29" i="14"/>
  <c r="G30" i="14"/>
  <c r="M30" i="14" s="1"/>
  <c r="I30" i="14"/>
  <c r="K30" i="14"/>
  <c r="O30" i="14"/>
  <c r="Q30" i="14"/>
  <c r="V30" i="14"/>
  <c r="I31" i="14"/>
  <c r="K31" i="14"/>
  <c r="O31" i="14"/>
  <c r="V31" i="14"/>
  <c r="G32" i="14"/>
  <c r="M32" i="14" s="1"/>
  <c r="M31" i="14" s="1"/>
  <c r="I32" i="14"/>
  <c r="K32" i="14"/>
  <c r="O32" i="14"/>
  <c r="Q32" i="14"/>
  <c r="Q31" i="14" s="1"/>
  <c r="V32" i="14"/>
  <c r="I33" i="14"/>
  <c r="K33" i="14"/>
  <c r="O33" i="14"/>
  <c r="V33" i="14"/>
  <c r="G34" i="14"/>
  <c r="G33" i="14" s="1"/>
  <c r="I34" i="14"/>
  <c r="K34" i="14"/>
  <c r="M34" i="14"/>
  <c r="M33" i="14" s="1"/>
  <c r="O34" i="14"/>
  <c r="Q34" i="14"/>
  <c r="Q33" i="14" s="1"/>
  <c r="V34" i="14"/>
  <c r="AE36" i="14"/>
  <c r="F43" i="1" s="1"/>
  <c r="H43" i="1" s="1"/>
  <c r="I43" i="1" s="1"/>
  <c r="V8" i="13"/>
  <c r="G9" i="13"/>
  <c r="I9" i="13"/>
  <c r="I8" i="13" s="1"/>
  <c r="K9" i="13"/>
  <c r="O9" i="13"/>
  <c r="Q9" i="13"/>
  <c r="V9" i="13"/>
  <c r="G13" i="13"/>
  <c r="M13" i="13" s="1"/>
  <c r="I13" i="13"/>
  <c r="K13" i="13"/>
  <c r="O13" i="13"/>
  <c r="O8" i="13" s="1"/>
  <c r="Q13" i="13"/>
  <c r="V13" i="13"/>
  <c r="G19" i="13"/>
  <c r="M19" i="13" s="1"/>
  <c r="I19" i="13"/>
  <c r="K19" i="13"/>
  <c r="K8" i="13" s="1"/>
  <c r="O19" i="13"/>
  <c r="Q19" i="13"/>
  <c r="V19" i="13"/>
  <c r="G20" i="13"/>
  <c r="I20" i="13"/>
  <c r="K20" i="13"/>
  <c r="M20" i="13"/>
  <c r="O20" i="13"/>
  <c r="Q20" i="13"/>
  <c r="V20" i="13"/>
  <c r="G21" i="13"/>
  <c r="M21" i="13" s="1"/>
  <c r="I21" i="13"/>
  <c r="K21" i="13"/>
  <c r="O21" i="13"/>
  <c r="Q21" i="13"/>
  <c r="V21" i="13"/>
  <c r="G27" i="13"/>
  <c r="I27" i="13"/>
  <c r="K27" i="13"/>
  <c r="M27" i="13"/>
  <c r="O27" i="13"/>
  <c r="Q27" i="13"/>
  <c r="Q8" i="13" s="1"/>
  <c r="V27" i="13"/>
  <c r="O29" i="13"/>
  <c r="Q29" i="13"/>
  <c r="G30" i="13"/>
  <c r="I30" i="13"/>
  <c r="I29" i="13" s="1"/>
  <c r="K30" i="13"/>
  <c r="K29" i="13" s="1"/>
  <c r="M30" i="13"/>
  <c r="O30" i="13"/>
  <c r="Q30" i="13"/>
  <c r="V30" i="13"/>
  <c r="V29" i="13" s="1"/>
  <c r="G32" i="13"/>
  <c r="G29" i="13" s="1"/>
  <c r="I32" i="13"/>
  <c r="K32" i="13"/>
  <c r="O32" i="13"/>
  <c r="Q32" i="13"/>
  <c r="V32" i="13"/>
  <c r="G33" i="13"/>
  <c r="M33" i="13" s="1"/>
  <c r="I33" i="13"/>
  <c r="K33" i="13"/>
  <c r="O33" i="13"/>
  <c r="Q33" i="13"/>
  <c r="V33" i="13"/>
  <c r="G34" i="13"/>
  <c r="I34" i="13"/>
  <c r="O34" i="13"/>
  <c r="G35" i="13"/>
  <c r="I35" i="13"/>
  <c r="K35" i="13"/>
  <c r="K34" i="13" s="1"/>
  <c r="M35" i="13"/>
  <c r="M34" i="13" s="1"/>
  <c r="O35" i="13"/>
  <c r="Q35" i="13"/>
  <c r="Q34" i="13" s="1"/>
  <c r="V35" i="13"/>
  <c r="V34" i="13" s="1"/>
  <c r="G36" i="13"/>
  <c r="K36" i="13"/>
  <c r="M36" i="13"/>
  <c r="V36" i="13"/>
  <c r="G37" i="13"/>
  <c r="I37" i="13"/>
  <c r="I36" i="13" s="1"/>
  <c r="K37" i="13"/>
  <c r="M37" i="13"/>
  <c r="O37" i="13"/>
  <c r="O36" i="13" s="1"/>
  <c r="Q37" i="13"/>
  <c r="Q36" i="13" s="1"/>
  <c r="V37" i="13"/>
  <c r="AE39" i="13"/>
  <c r="F42" i="1" s="1"/>
  <c r="H42" i="1" s="1"/>
  <c r="I42" i="1" s="1"/>
  <c r="V8" i="12"/>
  <c r="G9" i="12"/>
  <c r="I9" i="12"/>
  <c r="I8" i="12" s="1"/>
  <c r="K9" i="12"/>
  <c r="O9" i="12"/>
  <c r="O8" i="12" s="1"/>
  <c r="Q9" i="12"/>
  <c r="V9" i="12"/>
  <c r="G11" i="12"/>
  <c r="M11" i="12" s="1"/>
  <c r="I11" i="12"/>
  <c r="K11" i="12"/>
  <c r="K8" i="12" s="1"/>
  <c r="O11" i="12"/>
  <c r="Q11" i="12"/>
  <c r="V11" i="12"/>
  <c r="G16" i="12"/>
  <c r="M16" i="12" s="1"/>
  <c r="I16" i="12"/>
  <c r="K16" i="12"/>
  <c r="O16" i="12"/>
  <c r="Q16" i="12"/>
  <c r="V16" i="12"/>
  <c r="G17" i="12"/>
  <c r="I17" i="12"/>
  <c r="K17" i="12"/>
  <c r="M17" i="12"/>
  <c r="O17" i="12"/>
  <c r="Q17" i="12"/>
  <c r="V17" i="12"/>
  <c r="G18" i="12"/>
  <c r="I18" i="12"/>
  <c r="K18" i="12"/>
  <c r="M18" i="12"/>
  <c r="O18" i="12"/>
  <c r="Q18" i="12"/>
  <c r="V18" i="12"/>
  <c r="G23" i="12"/>
  <c r="I23" i="12"/>
  <c r="K23" i="12"/>
  <c r="M23" i="12"/>
  <c r="O23" i="12"/>
  <c r="Q23" i="12"/>
  <c r="Q8" i="12" s="1"/>
  <c r="V23" i="12"/>
  <c r="K25" i="12"/>
  <c r="O25" i="12"/>
  <c r="Q25" i="12"/>
  <c r="G26" i="12"/>
  <c r="I26" i="12"/>
  <c r="I25" i="12" s="1"/>
  <c r="K26" i="12"/>
  <c r="M26" i="12"/>
  <c r="O26" i="12"/>
  <c r="Q26" i="12"/>
  <c r="V26" i="12"/>
  <c r="V25" i="12" s="1"/>
  <c r="G28" i="12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I30" i="12"/>
  <c r="K30" i="12"/>
  <c r="O30" i="12"/>
  <c r="V30" i="12"/>
  <c r="G31" i="12"/>
  <c r="G30" i="12" s="1"/>
  <c r="I31" i="12"/>
  <c r="K31" i="12"/>
  <c r="M31" i="12"/>
  <c r="M30" i="12" s="1"/>
  <c r="O31" i="12"/>
  <c r="Q31" i="12"/>
  <c r="Q30" i="12" s="1"/>
  <c r="V31" i="12"/>
  <c r="G32" i="12"/>
  <c r="K32" i="12"/>
  <c r="O32" i="12"/>
  <c r="G33" i="12"/>
  <c r="I33" i="12"/>
  <c r="I32" i="12" s="1"/>
  <c r="K33" i="12"/>
  <c r="M33" i="12"/>
  <c r="O33" i="12"/>
  <c r="Q33" i="12"/>
  <c r="Q32" i="12" s="1"/>
  <c r="V33" i="12"/>
  <c r="G34" i="12"/>
  <c r="M34" i="12" s="1"/>
  <c r="M32" i="12" s="1"/>
  <c r="I34" i="12"/>
  <c r="K34" i="12"/>
  <c r="O34" i="12"/>
  <c r="Q34" i="12"/>
  <c r="V34" i="12"/>
  <c r="V32" i="12" s="1"/>
  <c r="I35" i="12"/>
  <c r="Q35" i="12"/>
  <c r="V35" i="12"/>
  <c r="G36" i="12"/>
  <c r="G35" i="12" s="1"/>
  <c r="I36" i="12"/>
  <c r="K36" i="12"/>
  <c r="K35" i="12" s="1"/>
  <c r="O36" i="12"/>
  <c r="O35" i="12" s="1"/>
  <c r="Q36" i="12"/>
  <c r="V36" i="12"/>
  <c r="AE38" i="12"/>
  <c r="I20" i="1"/>
  <c r="I19" i="1"/>
  <c r="I18" i="1"/>
  <c r="I17" i="1"/>
  <c r="I16" i="1"/>
  <c r="G25" i="1"/>
  <c r="A25" i="1" s="1"/>
  <c r="G8" i="15" l="1"/>
  <c r="G24" i="15" s="1"/>
  <c r="F44" i="1"/>
  <c r="H44" i="1" s="1"/>
  <c r="I44" i="1" s="1"/>
  <c r="G31" i="14"/>
  <c r="G26" i="14"/>
  <c r="G8" i="14"/>
  <c r="G8" i="13"/>
  <c r="G39" i="13" s="1"/>
  <c r="F40" i="1"/>
  <c r="H40" i="1" s="1"/>
  <c r="I40" i="1" s="1"/>
  <c r="G25" i="12"/>
  <c r="G8" i="12"/>
  <c r="AF38" i="12"/>
  <c r="F39" i="1"/>
  <c r="F41" i="1"/>
  <c r="H41" i="1" s="1"/>
  <c r="I41" i="1" s="1"/>
  <c r="J64" i="1"/>
  <c r="J61" i="1"/>
  <c r="J60" i="1"/>
  <c r="J62" i="1"/>
  <c r="J63" i="1"/>
  <c r="G26" i="1"/>
  <c r="A26" i="1"/>
  <c r="M9" i="15"/>
  <c r="M8" i="15" s="1"/>
  <c r="AF24" i="15"/>
  <c r="AF36" i="14"/>
  <c r="M29" i="14"/>
  <c r="M26" i="14" s="1"/>
  <c r="M9" i="14"/>
  <c r="M8" i="14" s="1"/>
  <c r="AF39" i="13"/>
  <c r="M32" i="13"/>
  <c r="M29" i="13" s="1"/>
  <c r="M9" i="13"/>
  <c r="M8" i="13" s="1"/>
  <c r="M36" i="12"/>
  <c r="M35" i="12" s="1"/>
  <c r="M28" i="12"/>
  <c r="M25" i="12" s="1"/>
  <c r="M9" i="12"/>
  <c r="M8" i="12" s="1"/>
  <c r="I21" i="1"/>
  <c r="J28" i="1"/>
  <c r="J26" i="1"/>
  <c r="G38" i="1"/>
  <c r="F38" i="1"/>
  <c r="J23" i="1"/>
  <c r="J24" i="1"/>
  <c r="J25" i="1"/>
  <c r="J27" i="1"/>
  <c r="E24" i="1"/>
  <c r="E26" i="1"/>
  <c r="G36" i="14" l="1"/>
  <c r="G39" i="1"/>
  <c r="H39" i="1" s="1"/>
  <c r="H46" i="1" s="1"/>
  <c r="G38" i="12"/>
  <c r="F46" i="1"/>
  <c r="J65" i="1"/>
  <c r="I39" i="1" l="1"/>
  <c r="I46" i="1" s="1"/>
  <c r="G23" i="1"/>
  <c r="A23" i="1" s="1"/>
  <c r="G28" i="1"/>
  <c r="G24" i="1" l="1"/>
  <c r="A24" i="1"/>
  <c r="J41" i="1"/>
  <c r="J43" i="1"/>
  <c r="J39" i="1"/>
  <c r="J46" i="1" s="1"/>
  <c r="J42" i="1"/>
  <c r="J45" i="1"/>
  <c r="J40" i="1"/>
  <c r="J44" i="1"/>
  <c r="A27" i="1" l="1"/>
  <c r="A29" i="1" s="1"/>
  <c r="G27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Vyskočil Vítězslav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Vyskočil Vítězslav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Vyskočil Vítězslav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Vyskočil Vítězslav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<sst xmlns="http://schemas.openxmlformats.org/spreadsheetml/2006/main" count="769" uniqueCount="184">
  <si>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</si>
  <si>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</si>
  <si>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</si>
  <si>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</si>
  <si>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</si>
  <si>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</si>
  <si>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</si>
  <si>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</si>
  <si>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</si>
  <si>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</si>
  <si>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</si>
  <si>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</si>
  <si>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</si>
  <si>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</si>
  <si>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</si>
  <si>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</si>
  <si>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</si>
  <si>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</si>
  <si>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</si>
  <si>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</si>
  <si>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</si>
  <si>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</si>
  <si>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</si>
  <si>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</si>
  <si>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</si>
  <si>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</si>
  <si>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</si>
  <si>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</si>
  <si>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</si>
  <si>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</si>
  <si>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</si>
  <si>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</si>
  <si>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</si>
  <si>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</si>
  <si>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</si>
  <si>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</si>
  <si>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</si>
  <si>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</si>
  <si>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</si>
  <si>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</si>
  <si>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</si>
  <si>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23239</t>
  </si>
  <si>
    <t>Domov seniorů Břeclav</t>
  </si>
  <si>
    <t>Stavba</t>
  </si>
  <si>
    <t>01</t>
  </si>
  <si>
    <t>Oprava fasády po kroupách</t>
  </si>
  <si>
    <t>Stěna - rampa přední</t>
  </si>
  <si>
    <t>02</t>
  </si>
  <si>
    <t>Stěna - rampa zadní</t>
  </si>
  <si>
    <t>03</t>
  </si>
  <si>
    <t>Stěna - kolmá k rampě zadní</t>
  </si>
  <si>
    <t>Oprava fasády- poruchy</t>
  </si>
  <si>
    <t>04</t>
  </si>
  <si>
    <t>Stěna - rampa přední - oprava poruch</t>
  </si>
  <si>
    <t>Celkem za stavbu</t>
  </si>
  <si>
    <t>CZK</t>
  </si>
  <si>
    <t>#POPS</t>
  </si>
  <si>
    <t>Popis stavby: 23239 - Domov seniorů Břeclav</t>
  </si>
  <si>
    <t>#POPO</t>
  </si>
  <si>
    <t>Popis objektu: 01 - Oprava fasády po kroupách</t>
  </si>
  <si>
    <t>#POPR</t>
  </si>
  <si>
    <t>Popis rozpočtu: 01 - Stěna - rampa přední</t>
  </si>
  <si>
    <t>Popis rozpočtu: 02 - Stěna - rampa zadní</t>
  </si>
  <si>
    <t>Popis rozpočtu: 03 - Stěna - kolmá k rampě zadní</t>
  </si>
  <si>
    <t>Popis objektu: 02 - Oprava fasády- poruchy</t>
  </si>
  <si>
    <t>Popis rozpočtu: 04 - Stěna - rampa přední - oprava poruch</t>
  </si>
  <si>
    <t>Rekapitulace dílů</t>
  </si>
  <si>
    <t>Typ dílu</t>
  </si>
  <si>
    <t>62</t>
  </si>
  <si>
    <t>Úpravy povrchů vnější</t>
  </si>
  <si>
    <t>94</t>
  </si>
  <si>
    <t>Lešení a stavební výtahy</t>
  </si>
  <si>
    <t>99</t>
  </si>
  <si>
    <t>Staveništní přesun hmot</t>
  </si>
  <si>
    <t>764</t>
  </si>
  <si>
    <t>Konstrukce klempířské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</si>
  <si>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</si>
  <si>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</si>
  <si>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</si>
  <si>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</si>
  <si>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</si>
  <si>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</si>
  <si>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</si>
  <si>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</si>
  <si>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</si>
  <si>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</si>
  <si>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</si>
  <si>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</si>
  <si>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</si>
  <si>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</si>
  <si>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</si>
  <si>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</si>
  <si>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</si>
  <si>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</si>
  <si>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</si>
  <si>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</si>
  <si>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</si>
  <si>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</si>
  <si>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</si>
  <si>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</si>
  <si>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</si>
  <si>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</si>
  <si>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</si>
  <si>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</si>
  <si>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</si>
  <si>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</si>
  <si>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620991121</t>
  </si>
  <si>
    <t>Zakrývání výplní vnějších otvorů z lešení</t>
  </si>
  <si>
    <t>m2</t>
  </si>
  <si>
    <t>RTS 23/ II</t>
  </si>
  <si>
    <t>Práce</t>
  </si>
  <si>
    <t>Běžná</t>
  </si>
  <si>
    <t>POL1_</t>
  </si>
  <si>
    <t>(2,2*1,7)*7</t>
  </si>
  <si>
    <t>VV</t>
  </si>
  <si>
    <t>622904112</t>
  </si>
  <si>
    <t>Očištění fasád tlakovou vodou složitost 1 - 2</t>
  </si>
  <si>
    <t>fasáda : 4,5*40,0</t>
  </si>
  <si>
    <t>ostění : (2,5+1,7+1,7)*7*0,2</t>
  </si>
  <si>
    <t>římsa : 0,6*40,0</t>
  </si>
  <si>
    <t>-otvor : -26,18</t>
  </si>
  <si>
    <t>622397112</t>
  </si>
  <si>
    <t>Oprava KZS,plocha do 0,09 m2,EPS,silikonová omítka</t>
  </si>
  <si>
    <t>kus</t>
  </si>
  <si>
    <t>6209911219R00</t>
  </si>
  <si>
    <t>Zakrývání podlah</t>
  </si>
  <si>
    <t>Vlastní</t>
  </si>
  <si>
    <t>Indiv</t>
  </si>
  <si>
    <t>602016193</t>
  </si>
  <si>
    <t>Penetrace hloubková stěn</t>
  </si>
  <si>
    <t>622412313</t>
  </si>
  <si>
    <t>Nátěr stěn vnějších, slož.1-2 , Weber, silikonový</t>
  </si>
  <si>
    <t>Odkaz na mn. položky pořadí 5 : 186,08000</t>
  </si>
  <si>
    <t>941941031</t>
  </si>
  <si>
    <t>Montáž lešení leh.řad.s podlahami,š.do 1 m, H 10 m</t>
  </si>
  <si>
    <t>40,0*4,5</t>
  </si>
  <si>
    <t>941941831</t>
  </si>
  <si>
    <t>Demontáž lešení leh.řad.s podlahami,š.1 m, H 10 m</t>
  </si>
  <si>
    <t>941941191</t>
  </si>
  <si>
    <t>Příplatek za každý měsíc použití lešení k pol.1031</t>
  </si>
  <si>
    <t>998011001</t>
  </si>
  <si>
    <t>Přesun hmot pro budovy zděné výšky do 6 m</t>
  </si>
  <si>
    <t>t</t>
  </si>
  <si>
    <t>Přesun hmot</t>
  </si>
  <si>
    <t>POL7_</t>
  </si>
  <si>
    <t>764454802</t>
  </si>
  <si>
    <t>Demontáž odpadních trub kruhových, D 120 mm</t>
  </si>
  <si>
    <t>m</t>
  </si>
  <si>
    <t>764454291</t>
  </si>
  <si>
    <t>Montáž trub Pz odpadních kruhových</t>
  </si>
  <si>
    <t>005121 R</t>
  </si>
  <si>
    <t>Zařízení staveniště, doprava, přesun kapacit</t>
  </si>
  <si>
    <t>Soubor</t>
  </si>
  <si>
    <t>VRN</t>
  </si>
  <si>
    <t>POL99_8</t>
  </si>
  <si>
    <t>SUM</t>
  </si>
  <si>
    <t>Poznámky uchazeče k zadání</t>
  </si>
  <si>
    <t>POPUZIV</t>
  </si>
  <si>
    <t>END</t>
  </si>
  <si>
    <t>(2,4*1,4)*6</t>
  </si>
  <si>
    <t>(2,45*2,25)*2</t>
  </si>
  <si>
    <t>(2,4*0,6)*3</t>
  </si>
  <si>
    <t>fasáda : 8,2*20,4</t>
  </si>
  <si>
    <t>ostění : (2,4+1,4+1,4)*6*0,2</t>
  </si>
  <si>
    <t>(2,45+2,25+2,25)*2*0,2</t>
  </si>
  <si>
    <t>(2,4+0,6+0,6)*3*0,2</t>
  </si>
  <si>
    <t>-otvor : -35,505</t>
  </si>
  <si>
    <t>Odkaz na mn. položky pořadí 5 : 142,95500</t>
  </si>
  <si>
    <t>20,4*9,9</t>
  </si>
  <si>
    <t>Červená</t>
  </si>
  <si>
    <t>(2,4*1,4)*3</t>
  </si>
  <si>
    <t>(2,4*0,6)*2</t>
  </si>
  <si>
    <t>fasáda : 8,2*13,30</t>
  </si>
  <si>
    <t>ostění : (2,4+1,4+1,4)*3*0,2</t>
  </si>
  <si>
    <t>(2,4+0,6+0,6)*2*0,2</t>
  </si>
  <si>
    <t>-otvor : -12,96</t>
  </si>
  <si>
    <t>Odkaz na mn. položky pořadí 5 : 100,66000</t>
  </si>
  <si>
    <t>14,0*11,2</t>
  </si>
  <si>
    <t>622481211</t>
  </si>
  <si>
    <t>Montáž výztužné sítě(perlinky)do stěrky-vněj.stěny včetně výztužné sítě a stěrkového tmelu Weber</t>
  </si>
  <si>
    <t>602015187</t>
  </si>
  <si>
    <t>Stěrka na stěnách weberpas silikon zatíraná, zrnitost 2,0 mm</t>
  </si>
  <si>
    <t>Odkaz na mn. položky pořadí 2 : 186,08000</t>
  </si>
  <si>
    <t>Odkaz na mn. položky pořadí 2 : 186,08000*-1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</si>
</sst>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2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9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5" fillId="2" borderId="0" xfId="0" applyNumberFormat="1" applyFont="1" applyFill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40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49" fontId="0" fillId="3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3" fontId="12" fillId="2" borderId="7" xfId="2" applyFont="1" applyFill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8"/>
  <sheetViews>
    <sheetView showGridLines="0" tabSelected="1" topLeftCell="B59" zoomScaleNormal="100" zoomScaleSheetLayoutView="75" workbookViewId="0">
      <selection activeCell="N15" sqref="N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76" t="s">
        <v>24</v>
      </c>
      <c r="C2" s="77"/>
      <c r="D2" s="78"/>
      <c r="E2" s="198" t="s">
        <v>42</v>
      </c>
      <c r="F2" s="199"/>
      <c r="G2" s="199"/>
      <c r="H2" s="199"/>
      <c r="I2" s="199"/>
      <c r="J2" s="200"/>
      <c r="O2" s="1"/>
    </row>
    <row r="3" spans="1:15" ht="27" hidden="1" customHeight="1" x14ac:dyDescent="0.2">
      <c r="A3" s="2"/>
      <c r="B3" s="79"/>
      <c r="C3" s="77"/>
      <c r="D3" s="80"/>
      <c r="E3" s="201"/>
      <c r="F3" s="202"/>
      <c r="G3" s="202"/>
      <c r="H3" s="202"/>
      <c r="I3" s="202"/>
      <c r="J3" s="203"/>
    </row>
    <row r="4" spans="1:15" ht="23.25" customHeight="1" x14ac:dyDescent="0.2">
      <c r="A4" s="2"/>
      <c r="B4" s="81"/>
      <c r="C4" s="82"/>
      <c r="D4" s="83"/>
      <c r="E4" s="211"/>
      <c r="F4" s="211"/>
      <c r="G4" s="211"/>
      <c r="H4" s="211"/>
      <c r="I4" s="211"/>
      <c r="J4" s="212"/>
    </row>
    <row r="5" spans="1:15" ht="24" customHeight="1" x14ac:dyDescent="0.2">
      <c r="A5" s="2"/>
      <c r="B5" s="31" t="s">
        <v>23</v>
      </c>
      <c r="D5" s="215"/>
      <c r="E5" s="216"/>
      <c r="F5" s="216"/>
      <c r="G5" s="216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7"/>
      <c r="E6" s="218"/>
      <c r="F6" s="218"/>
      <c r="G6" s="218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9"/>
      <c r="F7" s="220"/>
      <c r="G7" s="22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5"/>
      <c r="E11" s="205"/>
      <c r="F11" s="205"/>
      <c r="G11" s="205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13"/>
      <c r="F13" s="214"/>
      <c r="G13" s="21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5"/>
      <c r="F16" s="196"/>
      <c r="G16" s="195"/>
      <c r="H16" s="196"/>
      <c r="I16" s="195">
        <f>SUMIF(F60:F64,A16,I60:I64)+SUMIF(F60:F64,"PSU",I60:I64)</f>
        <v>0</v>
      </c>
      <c r="J16" s="197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5"/>
      <c r="F17" s="196"/>
      <c r="G17" s="195"/>
      <c r="H17" s="196"/>
      <c r="I17" s="195">
        <f>SUMIF(F60:F64,A17,I60:I64)</f>
        <v>0</v>
      </c>
      <c r="J17" s="197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5"/>
      <c r="F18" s="196"/>
      <c r="G18" s="195"/>
      <c r="H18" s="196"/>
      <c r="I18" s="195">
        <f>SUMIF(F60:F64,A18,I60:I64)</f>
        <v>0</v>
      </c>
      <c r="J18" s="197"/>
    </row>
    <row r="19" spans="1:10" ht="23.25" customHeight="1" x14ac:dyDescent="0.2">
      <c r="A19" s="138" t="s">
        <v>77</v>
      </c>
      <c r="B19" s="38" t="s">
        <v>29</v>
      </c>
      <c r="C19" s="62"/>
      <c r="D19" s="63"/>
      <c r="E19" s="195"/>
      <c r="F19" s="196"/>
      <c r="G19" s="195"/>
      <c r="H19" s="196"/>
      <c r="I19" s="195">
        <f>SUMIF(F60:F64,A19,I60:I64)</f>
        <v>0</v>
      </c>
      <c r="J19" s="197"/>
    </row>
    <row r="20" spans="1:10" ht="23.25" customHeight="1" x14ac:dyDescent="0.2">
      <c r="A20" s="138" t="s">
        <v>76</v>
      </c>
      <c r="B20" s="38" t="s">
        <v>30</v>
      </c>
      <c r="C20" s="62"/>
      <c r="D20" s="63"/>
      <c r="E20" s="195"/>
      <c r="F20" s="196"/>
      <c r="G20" s="195"/>
      <c r="H20" s="196"/>
      <c r="I20" s="195">
        <f>SUMIF(F60:F64,A20,I60:I64)</f>
        <v>0</v>
      </c>
      <c r="J20" s="19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09"/>
      <c r="G21" s="208"/>
      <c r="H21" s="209"/>
      <c r="I21" s="208">
        <f>SUM(I16:J20)</f>
        <v>0</v>
      </c>
      <c r="J21" s="22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4">
        <f>ZakladDPHSniVypocet</f>
        <v>0</v>
      </c>
      <c r="H23" s="225"/>
      <c r="I23" s="225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2">
        <f>A23</f>
        <v>0</v>
      </c>
      <c r="H24" s="223"/>
      <c r="I24" s="223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4">
        <f>ZakladDPHZaklVypocet</f>
        <v>0</v>
      </c>
      <c r="H25" s="225"/>
      <c r="I25" s="225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2">
        <f>A25</f>
        <v>0</v>
      </c>
      <c r="H26" s="193"/>
      <c r="I26" s="19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4">
        <f>CenaCelkem-(ZakladDPHSni+DPHSni+ZakladDPHZakl+DPHZakl)</f>
        <v>0</v>
      </c>
      <c r="H27" s="194"/>
      <c r="I27" s="19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28">
        <f>ZakladDPHSniVypocet+ZakladDPHZaklVypocet</f>
        <v>0</v>
      </c>
      <c r="H28" s="229"/>
      <c r="I28" s="229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27">
        <v>0</v>
      </c>
      <c r="H29" s="227"/>
      <c r="I29" s="227"/>
      <c r="J29" s="118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0"/>
      <c r="E34" s="231"/>
      <c r="G34" s="232"/>
      <c r="H34" s="233"/>
      <c r="I34" s="233"/>
      <c r="J34" s="25"/>
    </row>
    <row r="35" spans="1:10" ht="12.75" customHeight="1" x14ac:dyDescent="0.2">
      <c r="A35" s="2"/>
      <c r="B35" s="2"/>
      <c r="D35" s="221" t="s">
        <v>2</v>
      </c>
      <c r="E35" s="22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43</v>
      </c>
      <c r="C39" s="234"/>
      <c r="D39" s="234"/>
      <c r="E39" s="234"/>
      <c r="F39" s="98">
        <f>'01 01 Pol'!AE38+'01 02 Pol'!AE39+'01 03 Pol'!AE36+'02 04 Pol'!AE24</f>
        <v>0</v>
      </c>
      <c r="G39" s="99">
        <f>'01 01 Pol'!AF38+'01 02 Pol'!AF39+'01 03 Pol'!AF36+'02 04 Pol'!AF24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IF(CenaCelkemVypocet=0,"",I39/CenaCelkemVypocet*100)</f>
        <v/>
      </c>
    </row>
    <row r="40" spans="1:10" ht="25.5" customHeight="1" x14ac:dyDescent="0.2">
      <c r="A40" s="87">
        <v>2</v>
      </c>
      <c r="B40" s="102" t="s">
        <v>44</v>
      </c>
      <c r="C40" s="235" t="s">
        <v>45</v>
      </c>
      <c r="D40" s="235"/>
      <c r="E40" s="235"/>
      <c r="F40" s="103">
        <f>'01 01 Pol'!AE38+'01 02 Pol'!AE39+'01 03 Pol'!AE36</f>
        <v>0</v>
      </c>
      <c r="G40" s="104"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44</v>
      </c>
      <c r="C41" s="234" t="s">
        <v>46</v>
      </c>
      <c r="D41" s="234"/>
      <c r="E41" s="234"/>
      <c r="F41" s="107">
        <f>'01 01 Pol'!AE38</f>
        <v>0</v>
      </c>
      <c r="G41" s="100"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47</v>
      </c>
      <c r="C42" s="234" t="s">
        <v>48</v>
      </c>
      <c r="D42" s="234"/>
      <c r="E42" s="234"/>
      <c r="F42" s="107">
        <f>'01 02 Pol'!AE39</f>
        <v>0</v>
      </c>
      <c r="G42" s="100"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3</v>
      </c>
      <c r="B43" s="106" t="s">
        <v>49</v>
      </c>
      <c r="C43" s="234" t="s">
        <v>50</v>
      </c>
      <c r="D43" s="234"/>
      <c r="E43" s="234"/>
      <c r="F43" s="107">
        <f>'01 03 Pol'!AE36</f>
        <v>0</v>
      </c>
      <c r="G43" s="100"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2</v>
      </c>
      <c r="B44" s="102" t="s">
        <v>47</v>
      </c>
      <c r="C44" s="235" t="s">
        <v>51</v>
      </c>
      <c r="D44" s="235"/>
      <c r="E44" s="235"/>
      <c r="F44" s="103">
        <f>'02 04 Pol'!AE24</f>
        <v>0</v>
      </c>
      <c r="G44" s="104"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">
      <c r="A45" s="87">
        <v>3</v>
      </c>
      <c r="B45" s="106" t="s">
        <v>52</v>
      </c>
      <c r="C45" s="234" t="s">
        <v>53</v>
      </c>
      <c r="D45" s="234"/>
      <c r="E45" s="234"/>
      <c r="F45" s="107">
        <f>'02 04 Pol'!AE24</f>
        <v>0</v>
      </c>
      <c r="G45" s="100"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/>
      <c r="B46" s="238" t="s">
        <v>54</v>
      </c>
      <c r="C46" s="239"/>
      <c r="D46" s="239"/>
      <c r="E46" s="240"/>
      <c r="F46" s="108">
        <f>SUMIF(A39:A45,"=1",F39:F45)</f>
        <v>0</v>
      </c>
      <c r="G46" s="109"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60</v>
      </c>
      <c r="B50" t="s">
        <v>61</v>
      </c>
    </row>
    <row r="51" spans="1:10" x14ac:dyDescent="0.2">
      <c r="A51" t="s">
        <v>60</v>
      </c>
      <c r="B51" t="s">
        <v>62</v>
      </c>
    </row>
    <row r="52" spans="1:10" x14ac:dyDescent="0.2">
      <c r="A52" t="s">
        <v>60</v>
      </c>
      <c r="B52" t="s">
        <v>63</v>
      </c>
    </row>
    <row r="53" spans="1:10" x14ac:dyDescent="0.2">
      <c r="A53" t="s">
        <v>58</v>
      </c>
      <c r="B53" t="s">
        <v>64</v>
      </c>
    </row>
    <row r="54" spans="1:10" x14ac:dyDescent="0.2">
      <c r="A54" t="s">
        <v>60</v>
      </c>
      <c r="B54" t="s">
        <v>65</v>
      </c>
    </row>
    <row r="57" spans="1:10" ht="15.75" x14ac:dyDescent="0.25">
      <c r="B57" s="119" t="s">
        <v>66</v>
      </c>
    </row>
    <row r="59" spans="1:10" ht="25.5" customHeight="1" x14ac:dyDescent="0.2">
      <c r="A59" s="121"/>
      <c r="B59" s="124" t="s">
        <v>18</v>
      </c>
      <c r="C59" s="124" t="s">
        <v>6</v>
      </c>
      <c r="D59" s="125"/>
      <c r="E59" s="125"/>
      <c r="F59" s="126" t="s">
        <v>67</v>
      </c>
      <c r="G59" s="126"/>
      <c r="H59" s="126"/>
      <c r="I59" s="126" t="s">
        <v>31</v>
      </c>
      <c r="J59" s="126" t="s">
        <v>0</v>
      </c>
    </row>
    <row r="60" spans="1:10" ht="36.75" customHeight="1" x14ac:dyDescent="0.2">
      <c r="A60" s="122"/>
      <c r="B60" s="127" t="s">
        <v>68</v>
      </c>
      <c r="C60" s="236" t="s">
        <v>69</v>
      </c>
      <c r="D60" s="237"/>
      <c r="E60" s="237"/>
      <c r="F60" s="136" t="s">
        <v>26</v>
      </c>
      <c r="G60" s="128"/>
      <c r="H60" s="128"/>
      <c r="I60" s="128">
        <v>0</v>
      </c>
      <c r="J60" s="133" t="str">
        <f>IF(I65=0,"",I60/I65*100)</f>
        <v/>
      </c>
    </row>
    <row r="61" spans="1:10" ht="36.75" customHeight="1" x14ac:dyDescent="0.2">
      <c r="A61" s="122"/>
      <c r="B61" s="127" t="s">
        <v>70</v>
      </c>
      <c r="C61" s="236" t="s">
        <v>71</v>
      </c>
      <c r="D61" s="237"/>
      <c r="E61" s="237"/>
      <c r="F61" s="136" t="s">
        <v>26</v>
      </c>
      <c r="G61" s="128"/>
      <c r="H61" s="128"/>
      <c r="I61" s="128">
        <v>0</v>
      </c>
      <c r="J61" s="133" t="str">
        <f>IF(I65=0,"",I61/I65*100)</f>
        <v/>
      </c>
    </row>
    <row r="62" spans="1:10" ht="36.75" customHeight="1" x14ac:dyDescent="0.2">
      <c r="A62" s="122"/>
      <c r="B62" s="127" t="s">
        <v>72</v>
      </c>
      <c r="C62" s="236" t="s">
        <v>73</v>
      </c>
      <c r="D62" s="237"/>
      <c r="E62" s="237"/>
      <c r="F62" s="136" t="s">
        <v>26</v>
      </c>
      <c r="G62" s="128"/>
      <c r="H62" s="128"/>
      <c r="I62" s="128">
        <v>0</v>
      </c>
      <c r="J62" s="133" t="str">
        <f>IF(I65=0,"",I62/I65*100)</f>
        <v/>
      </c>
    </row>
    <row r="63" spans="1:10" ht="36.75" customHeight="1" x14ac:dyDescent="0.2">
      <c r="A63" s="122"/>
      <c r="B63" s="127" t="s">
        <v>74</v>
      </c>
      <c r="C63" s="236" t="s">
        <v>75</v>
      </c>
      <c r="D63" s="237"/>
      <c r="E63" s="237"/>
      <c r="F63" s="136" t="s">
        <v>27</v>
      </c>
      <c r="G63" s="128"/>
      <c r="H63" s="128"/>
      <c r="I63" s="128">
        <v>0</v>
      </c>
      <c r="J63" s="133" t="str">
        <f>IF(I65=0,"",I63/I65*100)</f>
        <v/>
      </c>
    </row>
    <row r="64" spans="1:10" ht="36.75" customHeight="1" x14ac:dyDescent="0.2">
      <c r="A64" s="122"/>
      <c r="B64" s="127" t="s">
        <v>76</v>
      </c>
      <c r="C64" s="236" t="s">
        <v>30</v>
      </c>
      <c r="D64" s="237"/>
      <c r="E64" s="237"/>
      <c r="F64" s="136" t="s">
        <v>76</v>
      </c>
      <c r="G64" s="128"/>
      <c r="H64" s="128"/>
      <c r="I64" s="128">
        <v>0</v>
      </c>
      <c r="J64" s="133" t="str">
        <f>IF(I65=0,"",I64/I65*100)</f>
        <v/>
      </c>
    </row>
    <row r="65" spans="1:10" ht="25.5" customHeight="1" x14ac:dyDescent="0.2">
      <c r="A65" s="123"/>
      <c r="B65" s="129" t="s">
        <v>1</v>
      </c>
      <c r="C65" s="130"/>
      <c r="D65" s="131"/>
      <c r="E65" s="131"/>
      <c r="F65" s="137"/>
      <c r="G65" s="132"/>
      <c r="H65" s="132"/>
      <c r="I65" s="132">
        <f>SUM(I60:I64)</f>
        <v>0</v>
      </c>
      <c r="J65" s="134">
        <f>SUM(J60:J64)</f>
        <v>0</v>
      </c>
    </row>
    <row r="66" spans="1:10" x14ac:dyDescent="0.2">
      <c r="F66" s="86"/>
      <c r="G66" s="86"/>
      <c r="H66" s="86"/>
      <c r="I66" s="86"/>
      <c r="J66" s="135"/>
    </row>
    <row r="67" spans="1:10" x14ac:dyDescent="0.2">
      <c r="F67" s="86"/>
      <c r="G67" s="86"/>
      <c r="H67" s="86"/>
      <c r="I67" s="86"/>
      <c r="J67" s="135"/>
    </row>
    <row r="68" spans="1:10" x14ac:dyDescent="0.2">
      <c r="F68" s="86"/>
      <c r="G68" s="86"/>
      <c r="H68" s="86"/>
      <c r="I68" s="86"/>
      <c r="J68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62:E62"/>
    <mergeCell ref="C63:E63"/>
    <mergeCell ref="C64:E64"/>
    <mergeCell ref="C44:E44"/>
    <mergeCell ref="C45:E45"/>
    <mergeCell ref="B46:E46"/>
    <mergeCell ref="C60:E60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1" t="s">
        <v>7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50" t="s">
        <v>8</v>
      </c>
      <c r="B2" s="49"/>
      <c r="C2" s="243"/>
      <c r="D2" s="243"/>
      <c r="E2" s="243"/>
      <c r="F2" s="243"/>
      <c r="G2" s="244"/>
    </row>
    <row r="3" spans="1:7" ht="24.95" customHeight="1" x14ac:dyDescent="0.2">
      <c r="A3" s="50" t="s">
        <v>9</v>
      </c>
      <c r="B3" s="49"/>
      <c r="C3" s="243"/>
      <c r="D3" s="243"/>
      <c r="E3" s="243"/>
      <c r="F3" s="243"/>
      <c r="G3" s="244"/>
    </row>
    <row r="4" spans="1:7" ht="24.95" customHeight="1" x14ac:dyDescent="0.2">
      <c r="A4" s="50" t="s">
        <v>10</v>
      </c>
      <c r="B4" s="49"/>
      <c r="C4" s="243"/>
      <c r="D4" s="243"/>
      <c r="E4" s="243"/>
      <c r="F4" s="243"/>
      <c r="G4" s="24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7" activePane="bottomLeft" state="frozen"/>
      <selection pane="bottomLeft" activeCell="C49" sqref="C4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78</v>
      </c>
    </row>
    <row r="2" spans="1:60" ht="24.9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79</v>
      </c>
    </row>
    <row r="3" spans="1:60" ht="24.95" customHeight="1" x14ac:dyDescent="0.2">
      <c r="A3" s="139" t="s">
        <v>9</v>
      </c>
      <c r="B3" s="49" t="s">
        <v>44</v>
      </c>
      <c r="C3" s="258" t="s">
        <v>45</v>
      </c>
      <c r="D3" s="259"/>
      <c r="E3" s="259"/>
      <c r="F3" s="259"/>
      <c r="G3" s="260"/>
      <c r="AC3" s="120" t="s">
        <v>79</v>
      </c>
      <c r="AG3" t="s">
        <v>80</v>
      </c>
    </row>
    <row r="4" spans="1:60" ht="24.95" customHeight="1" x14ac:dyDescent="0.2">
      <c r="A4" s="140" t="s">
        <v>10</v>
      </c>
      <c r="B4" s="141" t="s">
        <v>44</v>
      </c>
      <c r="C4" s="261" t="s">
        <v>46</v>
      </c>
      <c r="D4" s="262"/>
      <c r="E4" s="262"/>
      <c r="F4" s="262"/>
      <c r="G4" s="263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104</v>
      </c>
      <c r="B8" s="164" t="s">
        <v>68</v>
      </c>
      <c r="C8" s="182" t="s">
        <v>69</v>
      </c>
      <c r="D8" s="165"/>
      <c r="E8" s="166"/>
      <c r="F8" s="167"/>
      <c r="G8" s="168">
        <f>SUMIF(AG9:AG24,"&lt;&gt;NOR",G9:G24)</f>
        <v>0</v>
      </c>
      <c r="H8" s="162"/>
      <c r="I8" s="162">
        <f>SUM(I9:I24)</f>
        <v>37498.22</v>
      </c>
      <c r="J8" s="162"/>
      <c r="K8" s="162">
        <f>SUM(K9:K24)</f>
        <v>46532.61</v>
      </c>
      <c r="L8" s="162"/>
      <c r="M8" s="162">
        <f>SUM(M9:M24)</f>
        <v>0</v>
      </c>
      <c r="N8" s="161"/>
      <c r="O8" s="161">
        <f>SUM(O9:O24)</f>
        <v>0.19</v>
      </c>
      <c r="P8" s="161"/>
      <c r="Q8" s="161">
        <f>SUM(Q9:Q24)</f>
        <v>0</v>
      </c>
      <c r="R8" s="162"/>
      <c r="S8" s="162"/>
      <c r="T8" s="162"/>
      <c r="U8" s="162"/>
      <c r="V8" s="162">
        <f>SUM(V9:V24)</f>
        <v>87.16</v>
      </c>
      <c r="W8" s="162"/>
      <c r="X8" s="162"/>
      <c r="Y8" s="162"/>
      <c r="AG8" t="s">
        <v>105</v>
      </c>
    </row>
    <row r="9" spans="1:60" outlineLevel="1" x14ac:dyDescent="0.2">
      <c r="A9" s="170">
        <v>1</v>
      </c>
      <c r="B9" s="171" t="s">
        <v>106</v>
      </c>
      <c r="C9" s="183" t="s">
        <v>107</v>
      </c>
      <c r="D9" s="172" t="s">
        <v>108</v>
      </c>
      <c r="E9" s="173">
        <v>26.18</v>
      </c>
      <c r="F9" s="174">
        <v>0</v>
      </c>
      <c r="G9" s="175">
        <f>ROUND(E9*F9,2)</f>
        <v>0</v>
      </c>
      <c r="H9" s="158">
        <v>19.41</v>
      </c>
      <c r="I9" s="157">
        <f>ROUND(E9*H9,2)</f>
        <v>508.15</v>
      </c>
      <c r="J9" s="158">
        <v>38.49</v>
      </c>
      <c r="K9" s="157">
        <f>ROUND(E9*J9,2)</f>
        <v>1007.67</v>
      </c>
      <c r="L9" s="157">
        <v>21</v>
      </c>
      <c r="M9" s="157">
        <f>G9*(1+L9/100)</f>
        <v>0</v>
      </c>
      <c r="N9" s="156">
        <v>4.0000000000000003E-5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109</v>
      </c>
      <c r="T9" s="157" t="s">
        <v>109</v>
      </c>
      <c r="U9" s="157">
        <v>7.8E-2</v>
      </c>
      <c r="V9" s="157">
        <f>ROUND(E9*U9,2)</f>
        <v>2.04</v>
      </c>
      <c r="W9" s="157"/>
      <c r="X9" s="157" t="s">
        <v>110</v>
      </c>
      <c r="Y9" s="157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4" t="s">
        <v>113</v>
      </c>
      <c r="D10" s="159"/>
      <c r="E10" s="160">
        <v>26.18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0">
        <v>2</v>
      </c>
      <c r="B11" s="171" t="s">
        <v>115</v>
      </c>
      <c r="C11" s="183" t="s">
        <v>116</v>
      </c>
      <c r="D11" s="172" t="s">
        <v>108</v>
      </c>
      <c r="E11" s="173">
        <v>186.08</v>
      </c>
      <c r="F11" s="174">
        <v>0</v>
      </c>
      <c r="G11" s="175">
        <f>ROUND(E11*F11,2)</f>
        <v>0</v>
      </c>
      <c r="H11" s="158">
        <v>5.05</v>
      </c>
      <c r="I11" s="157">
        <f>ROUND(E11*H11,2)</f>
        <v>939.7</v>
      </c>
      <c r="J11" s="158">
        <v>62.75</v>
      </c>
      <c r="K11" s="157">
        <f>ROUND(E11*J11,2)</f>
        <v>11676.52</v>
      </c>
      <c r="L11" s="157">
        <v>21</v>
      </c>
      <c r="M11" s="157">
        <f>G11*(1+L11/100)</f>
        <v>0</v>
      </c>
      <c r="N11" s="156">
        <v>2.0000000000000002E-5</v>
      </c>
      <c r="O11" s="156">
        <f>ROUND(E11*N11,2)</f>
        <v>0</v>
      </c>
      <c r="P11" s="156">
        <v>0</v>
      </c>
      <c r="Q11" s="156">
        <f>ROUND(E11*P11,2)</f>
        <v>0</v>
      </c>
      <c r="R11" s="157"/>
      <c r="S11" s="157" t="s">
        <v>109</v>
      </c>
      <c r="T11" s="157" t="s">
        <v>109</v>
      </c>
      <c r="U11" s="157">
        <v>0.11</v>
      </c>
      <c r="V11" s="157">
        <f>ROUND(E11*U11,2)</f>
        <v>20.47</v>
      </c>
      <c r="W11" s="157"/>
      <c r="X11" s="157" t="s">
        <v>110</v>
      </c>
      <c r="Y11" s="157" t="s">
        <v>111</v>
      </c>
      <c r="Z11" s="147"/>
      <c r="AA11" s="147"/>
      <c r="AB11" s="147"/>
      <c r="AC11" s="147"/>
      <c r="AD11" s="147"/>
      <c r="AE11" s="147"/>
      <c r="AF11" s="147"/>
      <c r="AG11" s="147" t="s">
        <v>112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4" t="s">
        <v>117</v>
      </c>
      <c r="D12" s="159"/>
      <c r="E12" s="160">
        <v>180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114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4" t="s">
        <v>118</v>
      </c>
      <c r="D13" s="159"/>
      <c r="E13" s="160">
        <v>8.26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114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4" t="s">
        <v>119</v>
      </c>
      <c r="D14" s="159"/>
      <c r="E14" s="160">
        <v>24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114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4" t="s">
        <v>120</v>
      </c>
      <c r="D15" s="159"/>
      <c r="E15" s="160">
        <v>-26.18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6">
        <v>3</v>
      </c>
      <c r="B16" s="177" t="s">
        <v>121</v>
      </c>
      <c r="C16" s="185" t="s">
        <v>122</v>
      </c>
      <c r="D16" s="178" t="s">
        <v>123</v>
      </c>
      <c r="E16" s="179">
        <v>15</v>
      </c>
      <c r="F16" s="180">
        <v>0</v>
      </c>
      <c r="G16" s="181">
        <f>ROUND(E16*F16,2)</f>
        <v>0</v>
      </c>
      <c r="H16" s="158">
        <v>130.66999999999999</v>
      </c>
      <c r="I16" s="157">
        <f>ROUND(E16*H16,2)</f>
        <v>1960.05</v>
      </c>
      <c r="J16" s="158">
        <v>353.33</v>
      </c>
      <c r="K16" s="157">
        <f>ROUND(E16*J16,2)</f>
        <v>5299.95</v>
      </c>
      <c r="L16" s="157">
        <v>21</v>
      </c>
      <c r="M16" s="157">
        <f>G16*(1+L16/100)</f>
        <v>0</v>
      </c>
      <c r="N16" s="156">
        <v>1.9499999999999999E-3</v>
      </c>
      <c r="O16" s="156">
        <f>ROUND(E16*N16,2)</f>
        <v>0.03</v>
      </c>
      <c r="P16" s="156">
        <v>0</v>
      </c>
      <c r="Q16" s="156">
        <f>ROUND(E16*P16,2)</f>
        <v>0</v>
      </c>
      <c r="R16" s="157"/>
      <c r="S16" s="157" t="s">
        <v>109</v>
      </c>
      <c r="T16" s="157" t="s">
        <v>109</v>
      </c>
      <c r="U16" s="157">
        <v>0.62790000000000001</v>
      </c>
      <c r="V16" s="157">
        <f>ROUND(E16*U16,2)</f>
        <v>9.42</v>
      </c>
      <c r="W16" s="157"/>
      <c r="X16" s="157" t="s">
        <v>110</v>
      </c>
      <c r="Y16" s="157" t="s">
        <v>111</v>
      </c>
      <c r="Z16" s="147"/>
      <c r="AA16" s="147"/>
      <c r="AB16" s="147"/>
      <c r="AC16" s="147"/>
      <c r="AD16" s="147"/>
      <c r="AE16" s="147"/>
      <c r="AF16" s="147"/>
      <c r="AG16" s="147" t="s">
        <v>112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6">
        <v>4</v>
      </c>
      <c r="B17" s="177" t="s">
        <v>124</v>
      </c>
      <c r="C17" s="185" t="s">
        <v>125</v>
      </c>
      <c r="D17" s="178" t="s">
        <v>108</v>
      </c>
      <c r="E17" s="179">
        <v>40</v>
      </c>
      <c r="F17" s="180">
        <v>0</v>
      </c>
      <c r="G17" s="181">
        <f>ROUND(E17*F17,2)</f>
        <v>0</v>
      </c>
      <c r="H17" s="158">
        <v>29.04</v>
      </c>
      <c r="I17" s="157">
        <f>ROUND(E17*H17,2)</f>
        <v>1161.5999999999999</v>
      </c>
      <c r="J17" s="158">
        <v>25.96</v>
      </c>
      <c r="K17" s="157">
        <f>ROUND(E17*J17,2)</f>
        <v>1038.4000000000001</v>
      </c>
      <c r="L17" s="157">
        <v>21</v>
      </c>
      <c r="M17" s="157">
        <f>G17*(1+L17/100)</f>
        <v>0</v>
      </c>
      <c r="N17" s="156">
        <v>4.0000000000000003E-5</v>
      </c>
      <c r="O17" s="156">
        <f>ROUND(E17*N17,2)</f>
        <v>0</v>
      </c>
      <c r="P17" s="156">
        <v>0</v>
      </c>
      <c r="Q17" s="156">
        <f>ROUND(E17*P17,2)</f>
        <v>0</v>
      </c>
      <c r="R17" s="157"/>
      <c r="S17" s="157" t="s">
        <v>126</v>
      </c>
      <c r="T17" s="157" t="s">
        <v>127</v>
      </c>
      <c r="U17" s="157">
        <v>7.8E-2</v>
      </c>
      <c r="V17" s="157">
        <f>ROUND(E17*U17,2)</f>
        <v>3.12</v>
      </c>
      <c r="W17" s="157"/>
      <c r="X17" s="157" t="s">
        <v>110</v>
      </c>
      <c r="Y17" s="157" t="s">
        <v>111</v>
      </c>
      <c r="Z17" s="147"/>
      <c r="AA17" s="147"/>
      <c r="AB17" s="147"/>
      <c r="AC17" s="147"/>
      <c r="AD17" s="147"/>
      <c r="AE17" s="147"/>
      <c r="AF17" s="147"/>
      <c r="AG17" s="147" t="s">
        <v>112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0">
        <v>5</v>
      </c>
      <c r="B18" s="171" t="s">
        <v>128</v>
      </c>
      <c r="C18" s="183" t="s">
        <v>129</v>
      </c>
      <c r="D18" s="172" t="s">
        <v>108</v>
      </c>
      <c r="E18" s="173">
        <v>186.08</v>
      </c>
      <c r="F18" s="174">
        <v>0</v>
      </c>
      <c r="G18" s="175">
        <f>ROUND(E18*F18,2)</f>
        <v>0</v>
      </c>
      <c r="H18" s="158">
        <v>32.71</v>
      </c>
      <c r="I18" s="157">
        <f>ROUND(E18*H18,2)</f>
        <v>6086.68</v>
      </c>
      <c r="J18" s="158">
        <v>37.090000000000003</v>
      </c>
      <c r="K18" s="157">
        <f>ROUND(E18*J18,2)</f>
        <v>6901.71</v>
      </c>
      <c r="L18" s="157">
        <v>21</v>
      </c>
      <c r="M18" s="157">
        <f>G18*(1+L18/100)</f>
        <v>0</v>
      </c>
      <c r="N18" s="156">
        <v>3.2000000000000003E-4</v>
      </c>
      <c r="O18" s="156">
        <f>ROUND(E18*N18,2)</f>
        <v>0.06</v>
      </c>
      <c r="P18" s="156">
        <v>0</v>
      </c>
      <c r="Q18" s="156">
        <f>ROUND(E18*P18,2)</f>
        <v>0</v>
      </c>
      <c r="R18" s="157"/>
      <c r="S18" s="157" t="s">
        <v>109</v>
      </c>
      <c r="T18" s="157" t="s">
        <v>109</v>
      </c>
      <c r="U18" s="157">
        <v>7.0000000000000007E-2</v>
      </c>
      <c r="V18" s="157">
        <f>ROUND(E18*U18,2)</f>
        <v>13.03</v>
      </c>
      <c r="W18" s="157"/>
      <c r="X18" s="157" t="s">
        <v>110</v>
      </c>
      <c r="Y18" s="157" t="s">
        <v>111</v>
      </c>
      <c r="Z18" s="147"/>
      <c r="AA18" s="147"/>
      <c r="AB18" s="147"/>
      <c r="AC18" s="147"/>
      <c r="AD18" s="147"/>
      <c r="AE18" s="147"/>
      <c r="AF18" s="147"/>
      <c r="AG18" s="147" t="s">
        <v>112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4" t="s">
        <v>117</v>
      </c>
      <c r="D19" s="159"/>
      <c r="E19" s="160">
        <v>180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114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4" t="s">
        <v>118</v>
      </c>
      <c r="D20" s="159"/>
      <c r="E20" s="160">
        <v>8.26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4" t="s">
        <v>119</v>
      </c>
      <c r="D21" s="159"/>
      <c r="E21" s="160">
        <v>24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4" t="s">
        <v>120</v>
      </c>
      <c r="D22" s="159"/>
      <c r="E22" s="160">
        <v>-26.18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0">
        <v>6</v>
      </c>
      <c r="B23" s="171" t="s">
        <v>130</v>
      </c>
      <c r="C23" s="183" t="s">
        <v>131</v>
      </c>
      <c r="D23" s="172" t="s">
        <v>108</v>
      </c>
      <c r="E23" s="173">
        <v>186.08</v>
      </c>
      <c r="F23" s="174">
        <v>0</v>
      </c>
      <c r="G23" s="175">
        <f>ROUND(E23*F23,2)</f>
        <v>0</v>
      </c>
      <c r="H23" s="158">
        <v>144.25</v>
      </c>
      <c r="I23" s="157">
        <f>ROUND(E23*H23,2)</f>
        <v>26842.04</v>
      </c>
      <c r="J23" s="158">
        <v>110.75</v>
      </c>
      <c r="K23" s="157">
        <f>ROUND(E23*J23,2)</f>
        <v>20608.36</v>
      </c>
      <c r="L23" s="157">
        <v>21</v>
      </c>
      <c r="M23" s="157">
        <f>G23*(1+L23/100)</f>
        <v>0</v>
      </c>
      <c r="N23" s="156">
        <v>5.2999999999999998E-4</v>
      </c>
      <c r="O23" s="156">
        <f>ROUND(E23*N23,2)</f>
        <v>0.1</v>
      </c>
      <c r="P23" s="156">
        <v>0</v>
      </c>
      <c r="Q23" s="156">
        <f>ROUND(E23*P23,2)</f>
        <v>0</v>
      </c>
      <c r="R23" s="157"/>
      <c r="S23" s="157" t="s">
        <v>109</v>
      </c>
      <c r="T23" s="157" t="s">
        <v>109</v>
      </c>
      <c r="U23" s="157">
        <v>0.21</v>
      </c>
      <c r="V23" s="157">
        <f>ROUND(E23*U23,2)</f>
        <v>39.08</v>
      </c>
      <c r="W23" s="157"/>
      <c r="X23" s="157" t="s">
        <v>110</v>
      </c>
      <c r="Y23" s="157" t="s">
        <v>111</v>
      </c>
      <c r="Z23" s="147"/>
      <c r="AA23" s="147"/>
      <c r="AB23" s="147"/>
      <c r="AC23" s="147"/>
      <c r="AD23" s="147"/>
      <c r="AE23" s="147"/>
      <c r="AF23" s="147"/>
      <c r="AG23" s="147" t="s">
        <v>112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4" t="s">
        <v>132</v>
      </c>
      <c r="D24" s="159"/>
      <c r="E24" s="160">
        <v>186.08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114</v>
      </c>
      <c r="AH24" s="147">
        <v>5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x14ac:dyDescent="0.2">
      <c r="A25" s="163" t="s">
        <v>104</v>
      </c>
      <c r="B25" s="164" t="s">
        <v>70</v>
      </c>
      <c r="C25" s="182" t="s">
        <v>71</v>
      </c>
      <c r="D25" s="165"/>
      <c r="E25" s="166"/>
      <c r="F25" s="167"/>
      <c r="G25" s="168">
        <f>SUMIF(AG26:AG29,"&lt;&gt;NOR",G26:G29)</f>
        <v>0</v>
      </c>
      <c r="H25" s="162"/>
      <c r="I25" s="162">
        <f>SUM(I26:I29)</f>
        <v>9516.6</v>
      </c>
      <c r="J25" s="162"/>
      <c r="K25" s="162">
        <f>SUM(K26:K29)</f>
        <v>25079.399999999998</v>
      </c>
      <c r="L25" s="162"/>
      <c r="M25" s="162">
        <f>SUM(M26:M29)</f>
        <v>0</v>
      </c>
      <c r="N25" s="161"/>
      <c r="O25" s="161">
        <f>SUM(O26:O29)</f>
        <v>3.46</v>
      </c>
      <c r="P25" s="161"/>
      <c r="Q25" s="161">
        <f>SUM(Q26:Q29)</f>
        <v>0</v>
      </c>
      <c r="R25" s="162"/>
      <c r="S25" s="162"/>
      <c r="T25" s="162"/>
      <c r="U25" s="162"/>
      <c r="V25" s="162">
        <f>SUM(V26:V29)</f>
        <v>42.839999999999996</v>
      </c>
      <c r="W25" s="162"/>
      <c r="X25" s="162"/>
      <c r="Y25" s="162"/>
      <c r="AG25" t="s">
        <v>105</v>
      </c>
    </row>
    <row r="26" spans="1:60" outlineLevel="1" x14ac:dyDescent="0.2">
      <c r="A26" s="170">
        <v>7</v>
      </c>
      <c r="B26" s="171" t="s">
        <v>133</v>
      </c>
      <c r="C26" s="183" t="s">
        <v>134</v>
      </c>
      <c r="D26" s="172" t="s">
        <v>108</v>
      </c>
      <c r="E26" s="173">
        <v>180</v>
      </c>
      <c r="F26" s="174">
        <v>0</v>
      </c>
      <c r="G26" s="175">
        <f>ROUND(E26*F26,2)</f>
        <v>0</v>
      </c>
      <c r="H26" s="158">
        <v>0.04</v>
      </c>
      <c r="I26" s="157">
        <f>ROUND(E26*H26,2)</f>
        <v>7.2</v>
      </c>
      <c r="J26" s="158">
        <v>75.06</v>
      </c>
      <c r="K26" s="157">
        <f>ROUND(E26*J26,2)</f>
        <v>13510.8</v>
      </c>
      <c r="L26" s="157">
        <v>21</v>
      </c>
      <c r="M26" s="157">
        <f>G26*(1+L26/100)</f>
        <v>0</v>
      </c>
      <c r="N26" s="156">
        <v>1.8380000000000001E-2</v>
      </c>
      <c r="O26" s="156">
        <f>ROUND(E26*N26,2)</f>
        <v>3.31</v>
      </c>
      <c r="P26" s="156">
        <v>0</v>
      </c>
      <c r="Q26" s="156">
        <f>ROUND(E26*P26,2)</f>
        <v>0</v>
      </c>
      <c r="R26" s="157"/>
      <c r="S26" s="157" t="s">
        <v>109</v>
      </c>
      <c r="T26" s="157" t="s">
        <v>109</v>
      </c>
      <c r="U26" s="157">
        <v>0.13</v>
      </c>
      <c r="V26" s="157">
        <f>ROUND(E26*U26,2)</f>
        <v>23.4</v>
      </c>
      <c r="W26" s="157"/>
      <c r="X26" s="157" t="s">
        <v>110</v>
      </c>
      <c r="Y26" s="157" t="s">
        <v>111</v>
      </c>
      <c r="Z26" s="147"/>
      <c r="AA26" s="147"/>
      <c r="AB26" s="147"/>
      <c r="AC26" s="147"/>
      <c r="AD26" s="147"/>
      <c r="AE26" s="147"/>
      <c r="AF26" s="147"/>
      <c r="AG26" s="147" t="s">
        <v>112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4" t="s">
        <v>135</v>
      </c>
      <c r="D27" s="159"/>
      <c r="E27" s="160">
        <v>180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114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6">
        <v>8</v>
      </c>
      <c r="B28" s="177" t="s">
        <v>136</v>
      </c>
      <c r="C28" s="185" t="s">
        <v>137</v>
      </c>
      <c r="D28" s="178" t="s">
        <v>108</v>
      </c>
      <c r="E28" s="179">
        <v>180</v>
      </c>
      <c r="F28" s="180">
        <v>0</v>
      </c>
      <c r="G28" s="181">
        <f>ROUND(E28*F28,2)</f>
        <v>0</v>
      </c>
      <c r="H28" s="158">
        <v>0</v>
      </c>
      <c r="I28" s="157">
        <f>ROUND(E28*H28,2)</f>
        <v>0</v>
      </c>
      <c r="J28" s="158">
        <v>61.3</v>
      </c>
      <c r="K28" s="157">
        <f>ROUND(E28*J28,2)</f>
        <v>11034</v>
      </c>
      <c r="L28" s="157">
        <v>21</v>
      </c>
      <c r="M28" s="157">
        <f>G28*(1+L28/100)</f>
        <v>0</v>
      </c>
      <c r="N28" s="156">
        <v>0</v>
      </c>
      <c r="O28" s="156">
        <f>ROUND(E28*N28,2)</f>
        <v>0</v>
      </c>
      <c r="P28" s="156">
        <v>0</v>
      </c>
      <c r="Q28" s="156">
        <f>ROUND(E28*P28,2)</f>
        <v>0</v>
      </c>
      <c r="R28" s="157"/>
      <c r="S28" s="157" t="s">
        <v>109</v>
      </c>
      <c r="T28" s="157" t="s">
        <v>109</v>
      </c>
      <c r="U28" s="157">
        <v>0.10199999999999999</v>
      </c>
      <c r="V28" s="157">
        <f>ROUND(E28*U28,2)</f>
        <v>18.36</v>
      </c>
      <c r="W28" s="157"/>
      <c r="X28" s="157" t="s">
        <v>110</v>
      </c>
      <c r="Y28" s="157" t="s">
        <v>111</v>
      </c>
      <c r="Z28" s="147"/>
      <c r="AA28" s="147"/>
      <c r="AB28" s="147"/>
      <c r="AC28" s="147"/>
      <c r="AD28" s="147"/>
      <c r="AE28" s="147"/>
      <c r="AF28" s="147"/>
      <c r="AG28" s="147" t="s">
        <v>112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6">
        <v>9</v>
      </c>
      <c r="B29" s="177" t="s">
        <v>138</v>
      </c>
      <c r="C29" s="185" t="s">
        <v>139</v>
      </c>
      <c r="D29" s="178" t="s">
        <v>108</v>
      </c>
      <c r="E29" s="179">
        <v>180</v>
      </c>
      <c r="F29" s="180">
        <v>0</v>
      </c>
      <c r="G29" s="181">
        <f>ROUND(E29*F29,2)</f>
        <v>0</v>
      </c>
      <c r="H29" s="158">
        <v>52.83</v>
      </c>
      <c r="I29" s="157">
        <f>ROUND(E29*H29,2)</f>
        <v>9509.4</v>
      </c>
      <c r="J29" s="158">
        <v>2.97</v>
      </c>
      <c r="K29" s="157">
        <f>ROUND(E29*J29,2)</f>
        <v>534.6</v>
      </c>
      <c r="L29" s="157">
        <v>21</v>
      </c>
      <c r="M29" s="157">
        <f>G29*(1+L29/100)</f>
        <v>0</v>
      </c>
      <c r="N29" s="156">
        <v>8.4999999999999995E-4</v>
      </c>
      <c r="O29" s="156">
        <f>ROUND(E29*N29,2)</f>
        <v>0.15</v>
      </c>
      <c r="P29" s="156">
        <v>0</v>
      </c>
      <c r="Q29" s="156">
        <f>ROUND(E29*P29,2)</f>
        <v>0</v>
      </c>
      <c r="R29" s="157"/>
      <c r="S29" s="157" t="s">
        <v>109</v>
      </c>
      <c r="T29" s="157" t="s">
        <v>109</v>
      </c>
      <c r="U29" s="157">
        <v>6.0000000000000001E-3</v>
      </c>
      <c r="V29" s="157">
        <f>ROUND(E29*U29,2)</f>
        <v>1.08</v>
      </c>
      <c r="W29" s="157"/>
      <c r="X29" s="157" t="s">
        <v>110</v>
      </c>
      <c r="Y29" s="157" t="s">
        <v>111</v>
      </c>
      <c r="Z29" s="147"/>
      <c r="AA29" s="147"/>
      <c r="AB29" s="147"/>
      <c r="AC29" s="147"/>
      <c r="AD29" s="147"/>
      <c r="AE29" s="147"/>
      <c r="AF29" s="147"/>
      <c r="AG29" s="147" t="s">
        <v>112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x14ac:dyDescent="0.2">
      <c r="A30" s="163" t="s">
        <v>104</v>
      </c>
      <c r="B30" s="164" t="s">
        <v>72</v>
      </c>
      <c r="C30" s="182" t="s">
        <v>73</v>
      </c>
      <c r="D30" s="165"/>
      <c r="E30" s="166"/>
      <c r="F30" s="167"/>
      <c r="G30" s="168">
        <f>SUMIF(AG31:AG31,"&lt;&gt;NOR",G31:G31)</f>
        <v>0</v>
      </c>
      <c r="H30" s="162"/>
      <c r="I30" s="162">
        <f>SUM(I31:I31)</f>
        <v>0</v>
      </c>
      <c r="J30" s="162"/>
      <c r="K30" s="162">
        <f>SUM(K31:K31)</f>
        <v>1518.73</v>
      </c>
      <c r="L30" s="162"/>
      <c r="M30" s="162">
        <f>SUM(M31:M31)</f>
        <v>0</v>
      </c>
      <c r="N30" s="161"/>
      <c r="O30" s="161">
        <f>SUM(O31:O31)</f>
        <v>0</v>
      </c>
      <c r="P30" s="161"/>
      <c r="Q30" s="161">
        <f>SUM(Q31:Q31)</f>
        <v>0</v>
      </c>
      <c r="R30" s="162"/>
      <c r="S30" s="162"/>
      <c r="T30" s="162"/>
      <c r="U30" s="162"/>
      <c r="V30" s="162">
        <f>SUM(V31:V31)</f>
        <v>3.11</v>
      </c>
      <c r="W30" s="162"/>
      <c r="X30" s="162"/>
      <c r="Y30" s="162"/>
      <c r="AG30" t="s">
        <v>105</v>
      </c>
    </row>
    <row r="31" spans="1:60" outlineLevel="1" x14ac:dyDescent="0.2">
      <c r="A31" s="176">
        <v>10</v>
      </c>
      <c r="B31" s="177" t="s">
        <v>140</v>
      </c>
      <c r="C31" s="185" t="s">
        <v>141</v>
      </c>
      <c r="D31" s="178" t="s">
        <v>142</v>
      </c>
      <c r="E31" s="179">
        <v>3.6551900000000002</v>
      </c>
      <c r="F31" s="180">
        <v>0</v>
      </c>
      <c r="G31" s="181">
        <f>ROUND(E31*F31,2)</f>
        <v>0</v>
      </c>
      <c r="H31" s="158">
        <v>0</v>
      </c>
      <c r="I31" s="157">
        <f>ROUND(E31*H31,2)</f>
        <v>0</v>
      </c>
      <c r="J31" s="158">
        <v>415.5</v>
      </c>
      <c r="K31" s="157">
        <f>ROUND(E31*J31,2)</f>
        <v>1518.73</v>
      </c>
      <c r="L31" s="157">
        <v>21</v>
      </c>
      <c r="M31" s="157">
        <f>G31*(1+L31/100)</f>
        <v>0</v>
      </c>
      <c r="N31" s="156">
        <v>0</v>
      </c>
      <c r="O31" s="156">
        <f>ROUND(E31*N31,2)</f>
        <v>0</v>
      </c>
      <c r="P31" s="156">
        <v>0</v>
      </c>
      <c r="Q31" s="156">
        <f>ROUND(E31*P31,2)</f>
        <v>0</v>
      </c>
      <c r="R31" s="157"/>
      <c r="S31" s="157" t="s">
        <v>109</v>
      </c>
      <c r="T31" s="157" t="s">
        <v>109</v>
      </c>
      <c r="U31" s="157">
        <v>0.85199999999999998</v>
      </c>
      <c r="V31" s="157">
        <f>ROUND(E31*U31,2)</f>
        <v>3.11</v>
      </c>
      <c r="W31" s="157"/>
      <c r="X31" s="157" t="s">
        <v>143</v>
      </c>
      <c r="Y31" s="157" t="s">
        <v>111</v>
      </c>
      <c r="Z31" s="147"/>
      <c r="AA31" s="147"/>
      <c r="AB31" s="147"/>
      <c r="AC31" s="147"/>
      <c r="AD31" s="147"/>
      <c r="AE31" s="147"/>
      <c r="AF31" s="147"/>
      <c r="AG31" s="147" t="s">
        <v>144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3" t="s">
        <v>104</v>
      </c>
      <c r="B32" s="164" t="s">
        <v>74</v>
      </c>
      <c r="C32" s="182" t="s">
        <v>75</v>
      </c>
      <c r="D32" s="165"/>
      <c r="E32" s="166"/>
      <c r="F32" s="167"/>
      <c r="G32" s="168">
        <f>SUMIF(AG33:AG34,"&lt;&gt;NOR",G33:G34)</f>
        <v>0</v>
      </c>
      <c r="H32" s="162"/>
      <c r="I32" s="162">
        <f>SUM(I33:I34)</f>
        <v>450.45</v>
      </c>
      <c r="J32" s="162"/>
      <c r="K32" s="162">
        <f>SUM(K33:K34)</f>
        <v>3217.05</v>
      </c>
      <c r="L32" s="162"/>
      <c r="M32" s="162">
        <f>SUM(M33:M34)</f>
        <v>0</v>
      </c>
      <c r="N32" s="161"/>
      <c r="O32" s="161">
        <f>SUM(O33:O34)</f>
        <v>0</v>
      </c>
      <c r="P32" s="161"/>
      <c r="Q32" s="161">
        <f>SUM(Q33:Q34)</f>
        <v>0.04</v>
      </c>
      <c r="R32" s="162"/>
      <c r="S32" s="162"/>
      <c r="T32" s="162"/>
      <c r="U32" s="162"/>
      <c r="V32" s="162">
        <f>SUM(V33:V34)</f>
        <v>4.8900000000000006</v>
      </c>
      <c r="W32" s="162"/>
      <c r="X32" s="162"/>
      <c r="Y32" s="162"/>
      <c r="AG32" t="s">
        <v>105</v>
      </c>
    </row>
    <row r="33" spans="1:60" outlineLevel="1" x14ac:dyDescent="0.2">
      <c r="A33" s="176">
        <v>11</v>
      </c>
      <c r="B33" s="177" t="s">
        <v>145</v>
      </c>
      <c r="C33" s="185" t="s">
        <v>146</v>
      </c>
      <c r="D33" s="178" t="s">
        <v>147</v>
      </c>
      <c r="E33" s="179">
        <v>15</v>
      </c>
      <c r="F33" s="180">
        <v>0</v>
      </c>
      <c r="G33" s="181">
        <f>ROUND(E33*F33,2)</f>
        <v>0</v>
      </c>
      <c r="H33" s="158">
        <v>0</v>
      </c>
      <c r="I33" s="157">
        <f>ROUND(E33*H33,2)</f>
        <v>0</v>
      </c>
      <c r="J33" s="158">
        <v>45.5</v>
      </c>
      <c r="K33" s="157">
        <f>ROUND(E33*J33,2)</f>
        <v>682.5</v>
      </c>
      <c r="L33" s="157">
        <v>21</v>
      </c>
      <c r="M33" s="157">
        <f>G33*(1+L33/100)</f>
        <v>0</v>
      </c>
      <c r="N33" s="156">
        <v>0</v>
      </c>
      <c r="O33" s="156">
        <f>ROUND(E33*N33,2)</f>
        <v>0</v>
      </c>
      <c r="P33" s="156">
        <v>2.8500000000000001E-3</v>
      </c>
      <c r="Q33" s="156">
        <f>ROUND(E33*P33,2)</f>
        <v>0.04</v>
      </c>
      <c r="R33" s="157"/>
      <c r="S33" s="157" t="s">
        <v>109</v>
      </c>
      <c r="T33" s="157" t="s">
        <v>109</v>
      </c>
      <c r="U33" s="157">
        <v>6.9000000000000006E-2</v>
      </c>
      <c r="V33" s="157">
        <f>ROUND(E33*U33,2)</f>
        <v>1.04</v>
      </c>
      <c r="W33" s="157"/>
      <c r="X33" s="157" t="s">
        <v>110</v>
      </c>
      <c r="Y33" s="157" t="s">
        <v>111</v>
      </c>
      <c r="Z33" s="147"/>
      <c r="AA33" s="147"/>
      <c r="AB33" s="147"/>
      <c r="AC33" s="147"/>
      <c r="AD33" s="147"/>
      <c r="AE33" s="147"/>
      <c r="AF33" s="147"/>
      <c r="AG33" s="147" t="s">
        <v>112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">
      <c r="A34" s="176">
        <v>12</v>
      </c>
      <c r="B34" s="177" t="s">
        <v>148</v>
      </c>
      <c r="C34" s="185" t="s">
        <v>149</v>
      </c>
      <c r="D34" s="178" t="s">
        <v>147</v>
      </c>
      <c r="E34" s="179">
        <v>15</v>
      </c>
      <c r="F34" s="180">
        <v>0</v>
      </c>
      <c r="G34" s="181">
        <f>ROUND(E34*F34,2)</f>
        <v>0</v>
      </c>
      <c r="H34" s="158">
        <v>30.03</v>
      </c>
      <c r="I34" s="157">
        <f>ROUND(E34*H34,2)</f>
        <v>450.45</v>
      </c>
      <c r="J34" s="158">
        <v>168.97</v>
      </c>
      <c r="K34" s="157">
        <f>ROUND(E34*J34,2)</f>
        <v>2534.5500000000002</v>
      </c>
      <c r="L34" s="157">
        <v>21</v>
      </c>
      <c r="M34" s="157">
        <f>G34*(1+L34/100)</f>
        <v>0</v>
      </c>
      <c r="N34" s="156">
        <v>6.0000000000000002E-5</v>
      </c>
      <c r="O34" s="156">
        <f>ROUND(E34*N34,2)</f>
        <v>0</v>
      </c>
      <c r="P34" s="156">
        <v>0</v>
      </c>
      <c r="Q34" s="156">
        <f>ROUND(E34*P34,2)</f>
        <v>0</v>
      </c>
      <c r="R34" s="157"/>
      <c r="S34" s="157" t="s">
        <v>109</v>
      </c>
      <c r="T34" s="157" t="s">
        <v>109</v>
      </c>
      <c r="U34" s="157">
        <v>0.25645000000000001</v>
      </c>
      <c r="V34" s="157">
        <f>ROUND(E34*U34,2)</f>
        <v>3.85</v>
      </c>
      <c r="W34" s="157"/>
      <c r="X34" s="157" t="s">
        <v>110</v>
      </c>
      <c r="Y34" s="157" t="s">
        <v>111</v>
      </c>
      <c r="Z34" s="147"/>
      <c r="AA34" s="147"/>
      <c r="AB34" s="147"/>
      <c r="AC34" s="147"/>
      <c r="AD34" s="147"/>
      <c r="AE34" s="147"/>
      <c r="AF34" s="147"/>
      <c r="AG34" s="147" t="s">
        <v>112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x14ac:dyDescent="0.2">
      <c r="A35" s="163" t="s">
        <v>104</v>
      </c>
      <c r="B35" s="164" t="s">
        <v>76</v>
      </c>
      <c r="C35" s="182" t="s">
        <v>30</v>
      </c>
      <c r="D35" s="165"/>
      <c r="E35" s="166"/>
      <c r="F35" s="167"/>
      <c r="G35" s="168">
        <f>SUMIF(AG36:AG36,"&lt;&gt;NOR",G36:G36)</f>
        <v>0</v>
      </c>
      <c r="H35" s="162"/>
      <c r="I35" s="162">
        <f>SUM(I36:I36)</f>
        <v>0</v>
      </c>
      <c r="J35" s="162"/>
      <c r="K35" s="162">
        <f>SUM(K36:K36)</f>
        <v>4000</v>
      </c>
      <c r="L35" s="162"/>
      <c r="M35" s="162">
        <f>SUM(M36:M36)</f>
        <v>0</v>
      </c>
      <c r="N35" s="161"/>
      <c r="O35" s="161">
        <f>SUM(O36:O36)</f>
        <v>0</v>
      </c>
      <c r="P35" s="161"/>
      <c r="Q35" s="161">
        <f>SUM(Q36:Q36)</f>
        <v>0</v>
      </c>
      <c r="R35" s="162"/>
      <c r="S35" s="162"/>
      <c r="T35" s="162"/>
      <c r="U35" s="162"/>
      <c r="V35" s="162">
        <f>SUM(V36:V36)</f>
        <v>0</v>
      </c>
      <c r="W35" s="162"/>
      <c r="X35" s="162"/>
      <c r="Y35" s="162"/>
      <c r="AG35" t="s">
        <v>105</v>
      </c>
    </row>
    <row r="36" spans="1:60" outlineLevel="1" x14ac:dyDescent="0.2">
      <c r="A36" s="170">
        <v>13</v>
      </c>
      <c r="B36" s="171" t="s">
        <v>150</v>
      </c>
      <c r="C36" s="183" t="s">
        <v>151</v>
      </c>
      <c r="D36" s="172" t="s">
        <v>152</v>
      </c>
      <c r="E36" s="173">
        <v>1</v>
      </c>
      <c r="F36" s="174">
        <v>0</v>
      </c>
      <c r="G36" s="175">
        <f>ROUND(E36*F36,2)</f>
        <v>0</v>
      </c>
      <c r="H36" s="158">
        <v>0</v>
      </c>
      <c r="I36" s="157">
        <f>ROUND(E36*H36,2)</f>
        <v>0</v>
      </c>
      <c r="J36" s="158">
        <v>4000</v>
      </c>
      <c r="K36" s="157">
        <f>ROUND(E36*J36,2)</f>
        <v>4000</v>
      </c>
      <c r="L36" s="157">
        <v>21</v>
      </c>
      <c r="M36" s="157">
        <f>G36*(1+L36/100)</f>
        <v>0</v>
      </c>
      <c r="N36" s="156">
        <v>0</v>
      </c>
      <c r="O36" s="156">
        <f>ROUND(E36*N36,2)</f>
        <v>0</v>
      </c>
      <c r="P36" s="156">
        <v>0</v>
      </c>
      <c r="Q36" s="156">
        <f>ROUND(E36*P36,2)</f>
        <v>0</v>
      </c>
      <c r="R36" s="157"/>
      <c r="S36" s="157" t="s">
        <v>109</v>
      </c>
      <c r="T36" s="157" t="s">
        <v>127</v>
      </c>
      <c r="U36" s="157">
        <v>0</v>
      </c>
      <c r="V36" s="157">
        <f>ROUND(E36*U36,2)</f>
        <v>0</v>
      </c>
      <c r="W36" s="157"/>
      <c r="X36" s="157" t="s">
        <v>153</v>
      </c>
      <c r="Y36" s="157" t="s">
        <v>111</v>
      </c>
      <c r="Z36" s="147"/>
      <c r="AA36" s="147"/>
      <c r="AB36" s="147"/>
      <c r="AC36" s="147"/>
      <c r="AD36" s="147"/>
      <c r="AE36" s="147"/>
      <c r="AF36" s="147"/>
      <c r="AG36" s="147" t="s">
        <v>154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x14ac:dyDescent="0.2">
      <c r="A37" s="3"/>
      <c r="B37" s="4"/>
      <c r="C37" s="18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E37">
        <v>15</v>
      </c>
      <c r="AF37">
        <v>21</v>
      </c>
      <c r="AG37" t="s">
        <v>90</v>
      </c>
    </row>
    <row r="38" spans="1:60" x14ac:dyDescent="0.2">
      <c r="A38" s="150"/>
      <c r="B38" s="151" t="s">
        <v>31</v>
      </c>
      <c r="C38" s="187"/>
      <c r="D38" s="152"/>
      <c r="E38" s="153"/>
      <c r="F38" s="153"/>
      <c r="G38" s="169">
        <f>G8+G25+G30+G32+G35</f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f>SUMIF(L7:L36,AE37,G7:G36)</f>
        <v>0</v>
      </c>
      <c r="AF38">
        <f>SUMIF(L7:L36,AF37,G7:G36)</f>
        <v>0</v>
      </c>
      <c r="AG38" t="s">
        <v>155</v>
      </c>
    </row>
    <row r="39" spans="1:60" x14ac:dyDescent="0.2">
      <c r="A39" s="3"/>
      <c r="B39" s="4"/>
      <c r="C39" s="186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3"/>
      <c r="B40" s="4"/>
      <c r="C40" s="186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264" t="s">
        <v>156</v>
      </c>
      <c r="B41" s="264"/>
      <c r="C41" s="26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45"/>
      <c r="B42" s="246"/>
      <c r="C42" s="247"/>
      <c r="D42" s="246"/>
      <c r="E42" s="246"/>
      <c r="F42" s="246"/>
      <c r="G42" s="24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G42" t="s">
        <v>157</v>
      </c>
    </row>
    <row r="43" spans="1:60" x14ac:dyDescent="0.2">
      <c r="A43" s="249"/>
      <c r="B43" s="250"/>
      <c r="C43" s="251"/>
      <c r="D43" s="250"/>
      <c r="E43" s="250"/>
      <c r="F43" s="250"/>
      <c r="G43" s="25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249"/>
      <c r="B44" s="250"/>
      <c r="C44" s="251"/>
      <c r="D44" s="250"/>
      <c r="E44" s="250"/>
      <c r="F44" s="250"/>
      <c r="G44" s="25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49"/>
      <c r="B45" s="250"/>
      <c r="C45" s="251"/>
      <c r="D45" s="250"/>
      <c r="E45" s="250"/>
      <c r="F45" s="250"/>
      <c r="G45" s="25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53"/>
      <c r="B46" s="254"/>
      <c r="C46" s="255"/>
      <c r="D46" s="254"/>
      <c r="E46" s="254"/>
      <c r="F46" s="254"/>
      <c r="G46" s="25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3"/>
      <c r="B47" s="4"/>
      <c r="C47" s="186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C48" s="188"/>
      <c r="D48" s="10"/>
      <c r="AG48" t="s">
        <v>158</v>
      </c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42:G46"/>
    <mergeCell ref="A1:G1"/>
    <mergeCell ref="C2:G2"/>
    <mergeCell ref="C3:G3"/>
    <mergeCell ref="C4:G4"/>
    <mergeCell ref="A41:C4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29" activePane="bottomLeft" state="frozen"/>
      <selection pane="bottomLeft" activeCell="F39" sqref="F3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78</v>
      </c>
    </row>
    <row r="2" spans="1:60" ht="24.9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79</v>
      </c>
    </row>
    <row r="3" spans="1:60" ht="24.95" customHeight="1" x14ac:dyDescent="0.2">
      <c r="A3" s="139" t="s">
        <v>9</v>
      </c>
      <c r="B3" s="49" t="s">
        <v>44</v>
      </c>
      <c r="C3" s="258" t="s">
        <v>45</v>
      </c>
      <c r="D3" s="259"/>
      <c r="E3" s="259"/>
      <c r="F3" s="259"/>
      <c r="G3" s="260"/>
      <c r="AC3" s="120" t="s">
        <v>79</v>
      </c>
      <c r="AG3" t="s">
        <v>80</v>
      </c>
    </row>
    <row r="4" spans="1:60" ht="24.95" customHeight="1" x14ac:dyDescent="0.2">
      <c r="A4" s="140" t="s">
        <v>10</v>
      </c>
      <c r="B4" s="141" t="s">
        <v>47</v>
      </c>
      <c r="C4" s="261" t="s">
        <v>48</v>
      </c>
      <c r="D4" s="262"/>
      <c r="E4" s="262"/>
      <c r="F4" s="262"/>
      <c r="G4" s="263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104</v>
      </c>
      <c r="B8" s="164" t="s">
        <v>68</v>
      </c>
      <c r="C8" s="182" t="s">
        <v>69</v>
      </c>
      <c r="D8" s="165"/>
      <c r="E8" s="166"/>
      <c r="F8" s="167"/>
      <c r="G8" s="168">
        <f>SUMIF(AG9:AG28,"&lt;&gt;NOR",G9:G28)</f>
        <v>0</v>
      </c>
      <c r="H8" s="162"/>
      <c r="I8" s="162">
        <f>SUM(I9:I28)</f>
        <v>29278.28</v>
      </c>
      <c r="J8" s="162"/>
      <c r="K8" s="162">
        <f>SUM(K9:K28)</f>
        <v>37316.600000000006</v>
      </c>
      <c r="L8" s="162"/>
      <c r="M8" s="162">
        <f>SUM(M9:M28)</f>
        <v>0</v>
      </c>
      <c r="N8" s="161"/>
      <c r="O8" s="161">
        <f>SUM(O9:O28)</f>
        <v>0.16</v>
      </c>
      <c r="P8" s="161"/>
      <c r="Q8" s="161">
        <f>SUM(Q9:Q28)</f>
        <v>0</v>
      </c>
      <c r="R8" s="162"/>
      <c r="S8" s="162"/>
      <c r="T8" s="162"/>
      <c r="U8" s="162"/>
      <c r="V8" s="162">
        <f>SUM(V9:V28)</f>
        <v>69.59</v>
      </c>
      <c r="W8" s="162"/>
      <c r="X8" s="162"/>
      <c r="Y8" s="162"/>
      <c r="AG8" t="s">
        <v>105</v>
      </c>
    </row>
    <row r="9" spans="1:60" outlineLevel="1" x14ac:dyDescent="0.2">
      <c r="A9" s="170">
        <v>1</v>
      </c>
      <c r="B9" s="171" t="s">
        <v>106</v>
      </c>
      <c r="C9" s="183" t="s">
        <v>107</v>
      </c>
      <c r="D9" s="172" t="s">
        <v>108</v>
      </c>
      <c r="E9" s="173">
        <v>35.505000000000003</v>
      </c>
      <c r="F9" s="174">
        <v>0</v>
      </c>
      <c r="G9" s="175">
        <f>ROUND(E9*F9,2)</f>
        <v>0</v>
      </c>
      <c r="H9" s="158">
        <v>19.41</v>
      </c>
      <c r="I9" s="157">
        <f>ROUND(E9*H9,2)</f>
        <v>689.15</v>
      </c>
      <c r="J9" s="158">
        <v>38.49</v>
      </c>
      <c r="K9" s="157">
        <f>ROUND(E9*J9,2)</f>
        <v>1366.59</v>
      </c>
      <c r="L9" s="157">
        <v>21</v>
      </c>
      <c r="M9" s="157">
        <f>G9*(1+L9/100)</f>
        <v>0</v>
      </c>
      <c r="N9" s="156">
        <v>4.0000000000000003E-5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109</v>
      </c>
      <c r="T9" s="157" t="s">
        <v>109</v>
      </c>
      <c r="U9" s="157">
        <v>7.8E-2</v>
      </c>
      <c r="V9" s="157">
        <f>ROUND(E9*U9,2)</f>
        <v>2.77</v>
      </c>
      <c r="W9" s="157"/>
      <c r="X9" s="157" t="s">
        <v>110</v>
      </c>
      <c r="Y9" s="157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4" t="s">
        <v>159</v>
      </c>
      <c r="D10" s="159"/>
      <c r="E10" s="160">
        <v>20.16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4" t="s">
        <v>160</v>
      </c>
      <c r="D11" s="159"/>
      <c r="E11" s="160">
        <v>11.025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4" t="s">
        <v>161</v>
      </c>
      <c r="D12" s="159"/>
      <c r="E12" s="160">
        <v>4.32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114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0">
        <v>2</v>
      </c>
      <c r="B13" s="171" t="s">
        <v>115</v>
      </c>
      <c r="C13" s="183" t="s">
        <v>116</v>
      </c>
      <c r="D13" s="172" t="s">
        <v>108</v>
      </c>
      <c r="E13" s="173">
        <v>142.95500000000001</v>
      </c>
      <c r="F13" s="174">
        <v>0</v>
      </c>
      <c r="G13" s="175">
        <f>ROUND(E13*F13,2)</f>
        <v>0</v>
      </c>
      <c r="H13" s="158">
        <v>5.05</v>
      </c>
      <c r="I13" s="157">
        <f>ROUND(E13*H13,2)</f>
        <v>721.92</v>
      </c>
      <c r="J13" s="158">
        <v>62.75</v>
      </c>
      <c r="K13" s="157">
        <f>ROUND(E13*J13,2)</f>
        <v>8970.43</v>
      </c>
      <c r="L13" s="157">
        <v>21</v>
      </c>
      <c r="M13" s="157">
        <f>G13*(1+L13/100)</f>
        <v>0</v>
      </c>
      <c r="N13" s="156">
        <v>2.0000000000000002E-5</v>
      </c>
      <c r="O13" s="156">
        <f>ROUND(E13*N13,2)</f>
        <v>0</v>
      </c>
      <c r="P13" s="156">
        <v>0</v>
      </c>
      <c r="Q13" s="156">
        <f>ROUND(E13*P13,2)</f>
        <v>0</v>
      </c>
      <c r="R13" s="157"/>
      <c r="S13" s="157" t="s">
        <v>109</v>
      </c>
      <c r="T13" s="157" t="s">
        <v>109</v>
      </c>
      <c r="U13" s="157">
        <v>0.11</v>
      </c>
      <c r="V13" s="157">
        <f>ROUND(E13*U13,2)</f>
        <v>15.73</v>
      </c>
      <c r="W13" s="157"/>
      <c r="X13" s="157" t="s">
        <v>110</v>
      </c>
      <c r="Y13" s="157" t="s">
        <v>111</v>
      </c>
      <c r="Z13" s="147"/>
      <c r="AA13" s="147"/>
      <c r="AB13" s="147"/>
      <c r="AC13" s="147"/>
      <c r="AD13" s="147"/>
      <c r="AE13" s="147"/>
      <c r="AF13" s="147"/>
      <c r="AG13" s="147" t="s">
        <v>112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4" t="s">
        <v>162</v>
      </c>
      <c r="D14" s="159"/>
      <c r="E14" s="160">
        <v>167.28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114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4" t="s">
        <v>163</v>
      </c>
      <c r="D15" s="159"/>
      <c r="E15" s="160">
        <v>6.24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4" t="s">
        <v>164</v>
      </c>
      <c r="D16" s="159"/>
      <c r="E16" s="160">
        <v>2.78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114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4" t="s">
        <v>165</v>
      </c>
      <c r="D17" s="159"/>
      <c r="E17" s="160">
        <v>2.16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114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184" t="s">
        <v>166</v>
      </c>
      <c r="D18" s="159"/>
      <c r="E18" s="160">
        <v>-35.505000000000003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114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1" x14ac:dyDescent="0.2">
      <c r="A19" s="176">
        <v>3</v>
      </c>
      <c r="B19" s="177" t="s">
        <v>121</v>
      </c>
      <c r="C19" s="185" t="s">
        <v>122</v>
      </c>
      <c r="D19" s="178" t="s">
        <v>123</v>
      </c>
      <c r="E19" s="179">
        <v>15</v>
      </c>
      <c r="F19" s="180">
        <v>0</v>
      </c>
      <c r="G19" s="181">
        <f>ROUND(E19*F19,2)</f>
        <v>0</v>
      </c>
      <c r="H19" s="158">
        <v>130.66999999999999</v>
      </c>
      <c r="I19" s="157">
        <f>ROUND(E19*H19,2)</f>
        <v>1960.05</v>
      </c>
      <c r="J19" s="158">
        <v>353.33</v>
      </c>
      <c r="K19" s="157">
        <f>ROUND(E19*J19,2)</f>
        <v>5299.95</v>
      </c>
      <c r="L19" s="157">
        <v>21</v>
      </c>
      <c r="M19" s="157">
        <f>G19*(1+L19/100)</f>
        <v>0</v>
      </c>
      <c r="N19" s="156">
        <v>1.9499999999999999E-3</v>
      </c>
      <c r="O19" s="156">
        <f>ROUND(E19*N19,2)</f>
        <v>0.03</v>
      </c>
      <c r="P19" s="156">
        <v>0</v>
      </c>
      <c r="Q19" s="156">
        <f>ROUND(E19*P19,2)</f>
        <v>0</v>
      </c>
      <c r="R19" s="157"/>
      <c r="S19" s="157" t="s">
        <v>109</v>
      </c>
      <c r="T19" s="157" t="s">
        <v>109</v>
      </c>
      <c r="U19" s="157">
        <v>0.62790000000000001</v>
      </c>
      <c r="V19" s="157">
        <f>ROUND(E19*U19,2)</f>
        <v>9.42</v>
      </c>
      <c r="W19" s="157"/>
      <c r="X19" s="157" t="s">
        <v>110</v>
      </c>
      <c r="Y19" s="157" t="s">
        <v>111</v>
      </c>
      <c r="Z19" s="147"/>
      <c r="AA19" s="147"/>
      <c r="AB19" s="147"/>
      <c r="AC19" s="147"/>
      <c r="AD19" s="147"/>
      <c r="AE19" s="147"/>
      <c r="AF19" s="147"/>
      <c r="AG19" s="147" t="s">
        <v>112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6">
        <v>4</v>
      </c>
      <c r="B20" s="177" t="s">
        <v>124</v>
      </c>
      <c r="C20" s="185" t="s">
        <v>125</v>
      </c>
      <c r="D20" s="178" t="s">
        <v>108</v>
      </c>
      <c r="E20" s="179">
        <v>21</v>
      </c>
      <c r="F20" s="180">
        <v>0</v>
      </c>
      <c r="G20" s="181">
        <f>ROUND(E20*F20,2)</f>
        <v>0</v>
      </c>
      <c r="H20" s="158">
        <v>29.04</v>
      </c>
      <c r="I20" s="157">
        <f>ROUND(E20*H20,2)</f>
        <v>609.84</v>
      </c>
      <c r="J20" s="158">
        <v>25.96</v>
      </c>
      <c r="K20" s="157">
        <f>ROUND(E20*J20,2)</f>
        <v>545.16</v>
      </c>
      <c r="L20" s="157">
        <v>21</v>
      </c>
      <c r="M20" s="157">
        <f>G20*(1+L20/100)</f>
        <v>0</v>
      </c>
      <c r="N20" s="156">
        <v>4.0000000000000003E-5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126</v>
      </c>
      <c r="T20" s="157" t="s">
        <v>127</v>
      </c>
      <c r="U20" s="157">
        <v>7.8E-2</v>
      </c>
      <c r="V20" s="157">
        <f>ROUND(E20*U20,2)</f>
        <v>1.64</v>
      </c>
      <c r="W20" s="157"/>
      <c r="X20" s="157" t="s">
        <v>110</v>
      </c>
      <c r="Y20" s="157" t="s">
        <v>111</v>
      </c>
      <c r="Z20" s="147"/>
      <c r="AA20" s="147"/>
      <c r="AB20" s="147"/>
      <c r="AC20" s="147"/>
      <c r="AD20" s="147"/>
      <c r="AE20" s="147"/>
      <c r="AF20" s="147"/>
      <c r="AG20" s="147" t="s">
        <v>112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0">
        <v>5</v>
      </c>
      <c r="B21" s="171" t="s">
        <v>128</v>
      </c>
      <c r="C21" s="183" t="s">
        <v>129</v>
      </c>
      <c r="D21" s="172" t="s">
        <v>108</v>
      </c>
      <c r="E21" s="173">
        <v>142.95500000000001</v>
      </c>
      <c r="F21" s="174">
        <v>0</v>
      </c>
      <c r="G21" s="175">
        <f>ROUND(E21*F21,2)</f>
        <v>0</v>
      </c>
      <c r="H21" s="158">
        <v>32.71</v>
      </c>
      <c r="I21" s="157">
        <f>ROUND(E21*H21,2)</f>
        <v>4676.0600000000004</v>
      </c>
      <c r="J21" s="158">
        <v>37.090000000000003</v>
      </c>
      <c r="K21" s="157">
        <f>ROUND(E21*J21,2)</f>
        <v>5302.2</v>
      </c>
      <c r="L21" s="157">
        <v>21</v>
      </c>
      <c r="M21" s="157">
        <f>G21*(1+L21/100)</f>
        <v>0</v>
      </c>
      <c r="N21" s="156">
        <v>3.2000000000000003E-4</v>
      </c>
      <c r="O21" s="156">
        <f>ROUND(E21*N21,2)</f>
        <v>0.05</v>
      </c>
      <c r="P21" s="156">
        <v>0</v>
      </c>
      <c r="Q21" s="156">
        <f>ROUND(E21*P21,2)</f>
        <v>0</v>
      </c>
      <c r="R21" s="157"/>
      <c r="S21" s="157" t="s">
        <v>109</v>
      </c>
      <c r="T21" s="157" t="s">
        <v>109</v>
      </c>
      <c r="U21" s="157">
        <v>7.0000000000000007E-2</v>
      </c>
      <c r="V21" s="157">
        <f>ROUND(E21*U21,2)</f>
        <v>10.01</v>
      </c>
      <c r="W21" s="157"/>
      <c r="X21" s="157" t="s">
        <v>110</v>
      </c>
      <c r="Y21" s="157" t="s">
        <v>111</v>
      </c>
      <c r="Z21" s="147"/>
      <c r="AA21" s="147"/>
      <c r="AB21" s="147"/>
      <c r="AC21" s="147"/>
      <c r="AD21" s="147"/>
      <c r="AE21" s="147"/>
      <c r="AF21" s="147"/>
      <c r="AG21" s="147" t="s">
        <v>112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4" t="s">
        <v>162</v>
      </c>
      <c r="D22" s="159"/>
      <c r="E22" s="160">
        <v>167.28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4" t="s">
        <v>163</v>
      </c>
      <c r="D23" s="159"/>
      <c r="E23" s="160">
        <v>6.24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114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4" t="s">
        <v>164</v>
      </c>
      <c r="D24" s="159"/>
      <c r="E24" s="160">
        <v>2.78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114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4" t="s">
        <v>165</v>
      </c>
      <c r="D25" s="159"/>
      <c r="E25" s="160">
        <v>2.16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114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184" t="s">
        <v>166</v>
      </c>
      <c r="D26" s="159"/>
      <c r="E26" s="160">
        <v>-35.505000000000003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114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0">
        <v>6</v>
      </c>
      <c r="B27" s="171" t="s">
        <v>130</v>
      </c>
      <c r="C27" s="183" t="s">
        <v>131</v>
      </c>
      <c r="D27" s="172" t="s">
        <v>108</v>
      </c>
      <c r="E27" s="173">
        <v>142.95500000000001</v>
      </c>
      <c r="F27" s="174">
        <v>0</v>
      </c>
      <c r="G27" s="175">
        <f>ROUND(E27*F27,2)</f>
        <v>0</v>
      </c>
      <c r="H27" s="158">
        <v>144.25</v>
      </c>
      <c r="I27" s="157">
        <f>ROUND(E27*H27,2)</f>
        <v>20621.259999999998</v>
      </c>
      <c r="J27" s="158">
        <v>110.75</v>
      </c>
      <c r="K27" s="157">
        <f>ROUND(E27*J27,2)</f>
        <v>15832.27</v>
      </c>
      <c r="L27" s="157">
        <v>21</v>
      </c>
      <c r="M27" s="157">
        <f>G27*(1+L27/100)</f>
        <v>0</v>
      </c>
      <c r="N27" s="156">
        <v>5.2999999999999998E-4</v>
      </c>
      <c r="O27" s="156">
        <f>ROUND(E27*N27,2)</f>
        <v>0.08</v>
      </c>
      <c r="P27" s="156">
        <v>0</v>
      </c>
      <c r="Q27" s="156">
        <f>ROUND(E27*P27,2)</f>
        <v>0</v>
      </c>
      <c r="R27" s="157"/>
      <c r="S27" s="157" t="s">
        <v>109</v>
      </c>
      <c r="T27" s="157" t="s">
        <v>109</v>
      </c>
      <c r="U27" s="157">
        <v>0.21</v>
      </c>
      <c r="V27" s="157">
        <f>ROUND(E27*U27,2)</f>
        <v>30.02</v>
      </c>
      <c r="W27" s="157"/>
      <c r="X27" s="157" t="s">
        <v>110</v>
      </c>
      <c r="Y27" s="157" t="s">
        <v>111</v>
      </c>
      <c r="Z27" s="147"/>
      <c r="AA27" s="147"/>
      <c r="AB27" s="147"/>
      <c r="AC27" s="147"/>
      <c r="AD27" s="147"/>
      <c r="AE27" s="147"/>
      <c r="AF27" s="147"/>
      <c r="AG27" s="147" t="s">
        <v>112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4" t="s">
        <v>167</v>
      </c>
      <c r="D28" s="159"/>
      <c r="E28" s="160">
        <v>142.95500000000001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114</v>
      </c>
      <c r="AH28" s="147">
        <v>5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163" t="s">
        <v>104</v>
      </c>
      <c r="B29" s="164" t="s">
        <v>70</v>
      </c>
      <c r="C29" s="182" t="s">
        <v>71</v>
      </c>
      <c r="D29" s="165"/>
      <c r="E29" s="166"/>
      <c r="F29" s="167"/>
      <c r="G29" s="168">
        <f>SUMIF(AG30:AG33,"&lt;&gt;NOR",G30:G33)</f>
        <v>0</v>
      </c>
      <c r="H29" s="162"/>
      <c r="I29" s="162">
        <f>SUM(I30:I33)</f>
        <v>10677.63</v>
      </c>
      <c r="J29" s="162"/>
      <c r="K29" s="162">
        <f>SUM(K30:K33)</f>
        <v>28139.09</v>
      </c>
      <c r="L29" s="162"/>
      <c r="M29" s="162">
        <f>SUM(M30:M33)</f>
        <v>0</v>
      </c>
      <c r="N29" s="161"/>
      <c r="O29" s="161">
        <f>SUM(O30:O33)</f>
        <v>3.88</v>
      </c>
      <c r="P29" s="161"/>
      <c r="Q29" s="161">
        <f>SUM(Q30:Q33)</f>
        <v>0</v>
      </c>
      <c r="R29" s="162"/>
      <c r="S29" s="162"/>
      <c r="T29" s="162"/>
      <c r="U29" s="162"/>
      <c r="V29" s="162">
        <f>SUM(V30:V33)</f>
        <v>48.06</v>
      </c>
      <c r="W29" s="162"/>
      <c r="X29" s="162"/>
      <c r="Y29" s="162"/>
      <c r="AG29" t="s">
        <v>105</v>
      </c>
    </row>
    <row r="30" spans="1:60" outlineLevel="1" x14ac:dyDescent="0.2">
      <c r="A30" s="170">
        <v>7</v>
      </c>
      <c r="B30" s="171" t="s">
        <v>133</v>
      </c>
      <c r="C30" s="183" t="s">
        <v>134</v>
      </c>
      <c r="D30" s="172" t="s">
        <v>108</v>
      </c>
      <c r="E30" s="173">
        <v>201.96</v>
      </c>
      <c r="F30" s="174">
        <v>0</v>
      </c>
      <c r="G30" s="175">
        <f>ROUND(E30*F30,2)</f>
        <v>0</v>
      </c>
      <c r="H30" s="158">
        <v>0.04</v>
      </c>
      <c r="I30" s="157">
        <f>ROUND(E30*H30,2)</f>
        <v>8.08</v>
      </c>
      <c r="J30" s="158">
        <v>75.06</v>
      </c>
      <c r="K30" s="157">
        <f>ROUND(E30*J30,2)</f>
        <v>15159.12</v>
      </c>
      <c r="L30" s="157">
        <v>21</v>
      </c>
      <c r="M30" s="157">
        <f>G30*(1+L30/100)</f>
        <v>0</v>
      </c>
      <c r="N30" s="156">
        <v>1.8380000000000001E-2</v>
      </c>
      <c r="O30" s="156">
        <f>ROUND(E30*N30,2)</f>
        <v>3.71</v>
      </c>
      <c r="P30" s="156">
        <v>0</v>
      </c>
      <c r="Q30" s="156">
        <f>ROUND(E30*P30,2)</f>
        <v>0</v>
      </c>
      <c r="R30" s="157"/>
      <c r="S30" s="157" t="s">
        <v>109</v>
      </c>
      <c r="T30" s="157" t="s">
        <v>109</v>
      </c>
      <c r="U30" s="157">
        <v>0.13</v>
      </c>
      <c r="V30" s="157">
        <f>ROUND(E30*U30,2)</f>
        <v>26.25</v>
      </c>
      <c r="W30" s="157"/>
      <c r="X30" s="157" t="s">
        <v>110</v>
      </c>
      <c r="Y30" s="157" t="s">
        <v>111</v>
      </c>
      <c r="Z30" s="147"/>
      <c r="AA30" s="147"/>
      <c r="AB30" s="147"/>
      <c r="AC30" s="147"/>
      <c r="AD30" s="147"/>
      <c r="AE30" s="147"/>
      <c r="AF30" s="147"/>
      <c r="AG30" s="147" t="s">
        <v>112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4" t="s">
        <v>168</v>
      </c>
      <c r="D31" s="159"/>
      <c r="E31" s="160">
        <v>201.96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114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6">
        <v>8</v>
      </c>
      <c r="B32" s="177" t="s">
        <v>136</v>
      </c>
      <c r="C32" s="185" t="s">
        <v>137</v>
      </c>
      <c r="D32" s="178" t="s">
        <v>108</v>
      </c>
      <c r="E32" s="179">
        <v>201.96</v>
      </c>
      <c r="F32" s="180">
        <v>0</v>
      </c>
      <c r="G32" s="181">
        <f>ROUND(E32*F32,2)</f>
        <v>0</v>
      </c>
      <c r="H32" s="158">
        <v>0</v>
      </c>
      <c r="I32" s="157">
        <f>ROUND(E32*H32,2)</f>
        <v>0</v>
      </c>
      <c r="J32" s="158">
        <v>61.3</v>
      </c>
      <c r="K32" s="157">
        <f>ROUND(E32*J32,2)</f>
        <v>12380.15</v>
      </c>
      <c r="L32" s="157">
        <v>21</v>
      </c>
      <c r="M32" s="157">
        <f>G32*(1+L32/100)</f>
        <v>0</v>
      </c>
      <c r="N32" s="156">
        <v>0</v>
      </c>
      <c r="O32" s="156">
        <f>ROUND(E32*N32,2)</f>
        <v>0</v>
      </c>
      <c r="P32" s="156">
        <v>0</v>
      </c>
      <c r="Q32" s="156">
        <f>ROUND(E32*P32,2)</f>
        <v>0</v>
      </c>
      <c r="R32" s="157"/>
      <c r="S32" s="157" t="s">
        <v>109</v>
      </c>
      <c r="T32" s="157" t="s">
        <v>109</v>
      </c>
      <c r="U32" s="157">
        <v>0.10199999999999999</v>
      </c>
      <c r="V32" s="157">
        <f>ROUND(E32*U32,2)</f>
        <v>20.6</v>
      </c>
      <c r="W32" s="157"/>
      <c r="X32" s="157" t="s">
        <v>110</v>
      </c>
      <c r="Y32" s="157" t="s">
        <v>111</v>
      </c>
      <c r="Z32" s="147"/>
      <c r="AA32" s="147"/>
      <c r="AB32" s="147"/>
      <c r="AC32" s="147"/>
      <c r="AD32" s="147"/>
      <c r="AE32" s="147"/>
      <c r="AF32" s="147"/>
      <c r="AG32" s="147" t="s">
        <v>112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">
      <c r="A33" s="176">
        <v>9</v>
      </c>
      <c r="B33" s="177" t="s">
        <v>138</v>
      </c>
      <c r="C33" s="185" t="s">
        <v>139</v>
      </c>
      <c r="D33" s="178" t="s">
        <v>108</v>
      </c>
      <c r="E33" s="179">
        <v>201.96</v>
      </c>
      <c r="F33" s="180">
        <v>0</v>
      </c>
      <c r="G33" s="181">
        <f>ROUND(E33*F33,2)</f>
        <v>0</v>
      </c>
      <c r="H33" s="158">
        <v>52.83</v>
      </c>
      <c r="I33" s="157">
        <f>ROUND(E33*H33,2)</f>
        <v>10669.55</v>
      </c>
      <c r="J33" s="158">
        <v>2.97</v>
      </c>
      <c r="K33" s="157">
        <f>ROUND(E33*J33,2)</f>
        <v>599.82000000000005</v>
      </c>
      <c r="L33" s="157">
        <v>21</v>
      </c>
      <c r="M33" s="157">
        <f>G33*(1+L33/100)</f>
        <v>0</v>
      </c>
      <c r="N33" s="156">
        <v>8.4999999999999995E-4</v>
      </c>
      <c r="O33" s="156">
        <f>ROUND(E33*N33,2)</f>
        <v>0.17</v>
      </c>
      <c r="P33" s="156">
        <v>0</v>
      </c>
      <c r="Q33" s="156">
        <f>ROUND(E33*P33,2)</f>
        <v>0</v>
      </c>
      <c r="R33" s="157"/>
      <c r="S33" s="157" t="s">
        <v>109</v>
      </c>
      <c r="T33" s="157" t="s">
        <v>109</v>
      </c>
      <c r="U33" s="157">
        <v>6.0000000000000001E-3</v>
      </c>
      <c r="V33" s="157">
        <f>ROUND(E33*U33,2)</f>
        <v>1.21</v>
      </c>
      <c r="W33" s="157"/>
      <c r="X33" s="157" t="s">
        <v>110</v>
      </c>
      <c r="Y33" s="157" t="s">
        <v>111</v>
      </c>
      <c r="Z33" s="147"/>
      <c r="AA33" s="147"/>
      <c r="AB33" s="147"/>
      <c r="AC33" s="147"/>
      <c r="AD33" s="147"/>
      <c r="AE33" s="147"/>
      <c r="AF33" s="147"/>
      <c r="AG33" s="147" t="s">
        <v>112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3" t="s">
        <v>104</v>
      </c>
      <c r="B34" s="164" t="s">
        <v>72</v>
      </c>
      <c r="C34" s="182" t="s">
        <v>73</v>
      </c>
      <c r="D34" s="165"/>
      <c r="E34" s="166"/>
      <c r="F34" s="167"/>
      <c r="G34" s="168">
        <f>SUMIF(AG35:AG35,"&lt;&gt;NOR",G35:G35)</f>
        <v>0</v>
      </c>
      <c r="H34" s="162"/>
      <c r="I34" s="162">
        <f>SUM(I35:I35)</f>
        <v>0</v>
      </c>
      <c r="J34" s="162"/>
      <c r="K34" s="162">
        <f>SUM(K35:K35)</f>
        <v>1678.44</v>
      </c>
      <c r="L34" s="162"/>
      <c r="M34" s="162">
        <f>SUM(M35:M35)</f>
        <v>0</v>
      </c>
      <c r="N34" s="161"/>
      <c r="O34" s="161">
        <f>SUM(O35:O35)</f>
        <v>0</v>
      </c>
      <c r="P34" s="161"/>
      <c r="Q34" s="161">
        <f>SUM(Q35:Q35)</f>
        <v>0</v>
      </c>
      <c r="R34" s="162"/>
      <c r="S34" s="162"/>
      <c r="T34" s="162"/>
      <c r="U34" s="162"/>
      <c r="V34" s="162">
        <f>SUM(V35:V35)</f>
        <v>3.44</v>
      </c>
      <c r="W34" s="162"/>
      <c r="X34" s="162"/>
      <c r="Y34" s="162"/>
      <c r="AG34" t="s">
        <v>105</v>
      </c>
    </row>
    <row r="35" spans="1:60" outlineLevel="1" x14ac:dyDescent="0.2">
      <c r="A35" s="176">
        <v>10</v>
      </c>
      <c r="B35" s="177" t="s">
        <v>140</v>
      </c>
      <c r="C35" s="185" t="s">
        <v>141</v>
      </c>
      <c r="D35" s="178" t="s">
        <v>142</v>
      </c>
      <c r="E35" s="179">
        <v>4.0395700000000003</v>
      </c>
      <c r="F35" s="180">
        <v>0</v>
      </c>
      <c r="G35" s="181">
        <f>ROUND(E35*F35,2)</f>
        <v>0</v>
      </c>
      <c r="H35" s="158">
        <v>0</v>
      </c>
      <c r="I35" s="157">
        <f>ROUND(E35*H35,2)</f>
        <v>0</v>
      </c>
      <c r="J35" s="158">
        <v>415.5</v>
      </c>
      <c r="K35" s="157">
        <f>ROUND(E35*J35,2)</f>
        <v>1678.44</v>
      </c>
      <c r="L35" s="157">
        <v>21</v>
      </c>
      <c r="M35" s="157">
        <f>G35*(1+L35/100)</f>
        <v>0</v>
      </c>
      <c r="N35" s="156">
        <v>0</v>
      </c>
      <c r="O35" s="156">
        <f>ROUND(E35*N35,2)</f>
        <v>0</v>
      </c>
      <c r="P35" s="156">
        <v>0</v>
      </c>
      <c r="Q35" s="156">
        <f>ROUND(E35*P35,2)</f>
        <v>0</v>
      </c>
      <c r="R35" s="157"/>
      <c r="S35" s="157" t="s">
        <v>109</v>
      </c>
      <c r="T35" s="157" t="s">
        <v>109</v>
      </c>
      <c r="U35" s="157">
        <v>0.85199999999999998</v>
      </c>
      <c r="V35" s="157">
        <f>ROUND(E35*U35,2)</f>
        <v>3.44</v>
      </c>
      <c r="W35" s="157"/>
      <c r="X35" s="157" t="s">
        <v>143</v>
      </c>
      <c r="Y35" s="157" t="s">
        <v>111</v>
      </c>
      <c r="Z35" s="147"/>
      <c r="AA35" s="147"/>
      <c r="AB35" s="147"/>
      <c r="AC35" s="147"/>
      <c r="AD35" s="147"/>
      <c r="AE35" s="147"/>
      <c r="AF35" s="147"/>
      <c r="AG35" s="147" t="s">
        <v>144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x14ac:dyDescent="0.2">
      <c r="A36" s="163" t="s">
        <v>104</v>
      </c>
      <c r="B36" s="164" t="s">
        <v>76</v>
      </c>
      <c r="C36" s="182" t="s">
        <v>30</v>
      </c>
      <c r="D36" s="165"/>
      <c r="E36" s="166"/>
      <c r="F36" s="167"/>
      <c r="G36" s="168">
        <f>SUMIF(AG37:AG37,"&lt;&gt;NOR",G37:G37)</f>
        <v>0</v>
      </c>
      <c r="H36" s="162"/>
      <c r="I36" s="162">
        <f>SUM(I37:I37)</f>
        <v>0</v>
      </c>
      <c r="J36" s="162"/>
      <c r="K36" s="162">
        <f>SUM(K37:K37)</f>
        <v>4000</v>
      </c>
      <c r="L36" s="162"/>
      <c r="M36" s="162">
        <f>SUM(M37:M37)</f>
        <v>0</v>
      </c>
      <c r="N36" s="161"/>
      <c r="O36" s="161">
        <f>SUM(O37:O37)</f>
        <v>0</v>
      </c>
      <c r="P36" s="161"/>
      <c r="Q36" s="161">
        <f>SUM(Q37:Q37)</f>
        <v>0</v>
      </c>
      <c r="R36" s="162"/>
      <c r="S36" s="162"/>
      <c r="T36" s="162"/>
      <c r="U36" s="162"/>
      <c r="V36" s="162">
        <f>SUM(V37:V37)</f>
        <v>0</v>
      </c>
      <c r="W36" s="162"/>
      <c r="X36" s="162"/>
      <c r="Y36" s="162"/>
      <c r="AG36" t="s">
        <v>105</v>
      </c>
    </row>
    <row r="37" spans="1:60" outlineLevel="1" x14ac:dyDescent="0.2">
      <c r="A37" s="170">
        <v>11</v>
      </c>
      <c r="B37" s="171" t="s">
        <v>150</v>
      </c>
      <c r="C37" s="183" t="s">
        <v>151</v>
      </c>
      <c r="D37" s="172" t="s">
        <v>152</v>
      </c>
      <c r="E37" s="173">
        <v>1</v>
      </c>
      <c r="F37" s="174">
        <v>0</v>
      </c>
      <c r="G37" s="175">
        <f>ROUND(E37*F37,2)</f>
        <v>0</v>
      </c>
      <c r="H37" s="158">
        <v>0</v>
      </c>
      <c r="I37" s="157">
        <f>ROUND(E37*H37,2)</f>
        <v>0</v>
      </c>
      <c r="J37" s="158">
        <v>4000</v>
      </c>
      <c r="K37" s="157">
        <f>ROUND(E37*J37,2)</f>
        <v>4000</v>
      </c>
      <c r="L37" s="157">
        <v>21</v>
      </c>
      <c r="M37" s="157">
        <f>G37*(1+L37/100)</f>
        <v>0</v>
      </c>
      <c r="N37" s="156">
        <v>0</v>
      </c>
      <c r="O37" s="156">
        <f>ROUND(E37*N37,2)</f>
        <v>0</v>
      </c>
      <c r="P37" s="156">
        <v>0</v>
      </c>
      <c r="Q37" s="156">
        <f>ROUND(E37*P37,2)</f>
        <v>0</v>
      </c>
      <c r="R37" s="157"/>
      <c r="S37" s="157" t="s">
        <v>109</v>
      </c>
      <c r="T37" s="157" t="s">
        <v>127</v>
      </c>
      <c r="U37" s="157">
        <v>0</v>
      </c>
      <c r="V37" s="157">
        <f>ROUND(E37*U37,2)</f>
        <v>0</v>
      </c>
      <c r="W37" s="157"/>
      <c r="X37" s="157" t="s">
        <v>153</v>
      </c>
      <c r="Y37" s="157" t="s">
        <v>169</v>
      </c>
      <c r="Z37" s="147"/>
      <c r="AA37" s="147"/>
      <c r="AB37" s="147"/>
      <c r="AC37" s="147"/>
      <c r="AD37" s="147"/>
      <c r="AE37" s="147"/>
      <c r="AF37" s="147"/>
      <c r="AG37" s="147" t="s">
        <v>154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x14ac:dyDescent="0.2">
      <c r="A38" s="3"/>
      <c r="B38" s="4"/>
      <c r="C38" s="186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v>15</v>
      </c>
      <c r="AF38">
        <v>21</v>
      </c>
      <c r="AG38" t="s">
        <v>90</v>
      </c>
    </row>
    <row r="39" spans="1:60" x14ac:dyDescent="0.2">
      <c r="A39" s="150"/>
      <c r="B39" s="151" t="s">
        <v>31</v>
      </c>
      <c r="C39" s="187"/>
      <c r="D39" s="152"/>
      <c r="E39" s="153"/>
      <c r="F39" s="153"/>
      <c r="G39" s="169">
        <f>G8+G29+G34+G36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f>SUMIF(L7:L37,AE38,G7:G37)</f>
        <v>0</v>
      </c>
      <c r="AF39">
        <f>SUMIF(L7:L37,AF38,G7:G37)</f>
        <v>0</v>
      </c>
      <c r="AG39" t="s">
        <v>155</v>
      </c>
    </row>
    <row r="40" spans="1:60" x14ac:dyDescent="0.2">
      <c r="A40" s="3"/>
      <c r="B40" s="4"/>
      <c r="C40" s="186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3"/>
      <c r="B41" s="4"/>
      <c r="C41" s="186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64" t="s">
        <v>156</v>
      </c>
      <c r="B42" s="264"/>
      <c r="C42" s="26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45"/>
      <c r="B43" s="246"/>
      <c r="C43" s="247"/>
      <c r="D43" s="246"/>
      <c r="E43" s="246"/>
      <c r="F43" s="246"/>
      <c r="G43" s="24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G43" t="s">
        <v>157</v>
      </c>
    </row>
    <row r="44" spans="1:60" x14ac:dyDescent="0.2">
      <c r="A44" s="249"/>
      <c r="B44" s="250"/>
      <c r="C44" s="251"/>
      <c r="D44" s="250"/>
      <c r="E44" s="250"/>
      <c r="F44" s="250"/>
      <c r="G44" s="25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49"/>
      <c r="B45" s="250"/>
      <c r="C45" s="251"/>
      <c r="D45" s="250"/>
      <c r="E45" s="250"/>
      <c r="F45" s="250"/>
      <c r="G45" s="25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49"/>
      <c r="B46" s="250"/>
      <c r="C46" s="251"/>
      <c r="D46" s="250"/>
      <c r="E46" s="250"/>
      <c r="F46" s="250"/>
      <c r="G46" s="25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253"/>
      <c r="B47" s="254"/>
      <c r="C47" s="255"/>
      <c r="D47" s="254"/>
      <c r="E47" s="254"/>
      <c r="F47" s="254"/>
      <c r="G47" s="25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"/>
      <c r="B48" s="4"/>
      <c r="C48" s="186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3:33" x14ac:dyDescent="0.2">
      <c r="C49" s="188"/>
      <c r="D49" s="10"/>
      <c r="AG49" t="s">
        <v>158</v>
      </c>
    </row>
    <row r="50" spans="3:33" x14ac:dyDescent="0.2">
      <c r="D50" s="10"/>
    </row>
    <row r="51" spans="3:33" x14ac:dyDescent="0.2">
      <c r="D51" s="10"/>
    </row>
    <row r="52" spans="3:33" x14ac:dyDescent="0.2">
      <c r="D52" s="10"/>
    </row>
    <row r="53" spans="3:33" x14ac:dyDescent="0.2">
      <c r="D53" s="10"/>
    </row>
    <row r="54" spans="3:33" x14ac:dyDescent="0.2">
      <c r="D54" s="10"/>
    </row>
    <row r="55" spans="3:33" x14ac:dyDescent="0.2">
      <c r="D55" s="10"/>
    </row>
    <row r="56" spans="3:33" x14ac:dyDescent="0.2">
      <c r="D56" s="10"/>
    </row>
    <row r="57" spans="3:33" x14ac:dyDescent="0.2">
      <c r="D57" s="10"/>
    </row>
    <row r="58" spans="3:33" x14ac:dyDescent="0.2">
      <c r="D58" s="10"/>
    </row>
    <row r="59" spans="3:33" x14ac:dyDescent="0.2">
      <c r="D59" s="10"/>
    </row>
    <row r="60" spans="3:33" x14ac:dyDescent="0.2">
      <c r="D60" s="10"/>
    </row>
    <row r="61" spans="3:33" x14ac:dyDescent="0.2">
      <c r="D61" s="10"/>
    </row>
    <row r="62" spans="3:33" x14ac:dyDescent="0.2">
      <c r="D62" s="10"/>
    </row>
    <row r="63" spans="3:33" x14ac:dyDescent="0.2">
      <c r="D63" s="10"/>
    </row>
    <row r="64" spans="3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43:G47"/>
    <mergeCell ref="A1:G1"/>
    <mergeCell ref="C2:G2"/>
    <mergeCell ref="C3:G3"/>
    <mergeCell ref="C4:G4"/>
    <mergeCell ref="A42:C4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7" activePane="bottomLeft" state="frozen"/>
      <selection pane="bottomLeft" activeCell="F37" sqref="F37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78</v>
      </c>
    </row>
    <row r="2" spans="1:60" ht="24.9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79</v>
      </c>
    </row>
    <row r="3" spans="1:60" ht="24.95" customHeight="1" x14ac:dyDescent="0.2">
      <c r="A3" s="139" t="s">
        <v>9</v>
      </c>
      <c r="B3" s="49" t="s">
        <v>44</v>
      </c>
      <c r="C3" s="258" t="s">
        <v>45</v>
      </c>
      <c r="D3" s="259"/>
      <c r="E3" s="259"/>
      <c r="F3" s="259"/>
      <c r="G3" s="260"/>
      <c r="AC3" s="120" t="s">
        <v>79</v>
      </c>
      <c r="AG3" t="s">
        <v>80</v>
      </c>
    </row>
    <row r="4" spans="1:60" ht="24.95" customHeight="1" x14ac:dyDescent="0.2">
      <c r="A4" s="140" t="s">
        <v>10</v>
      </c>
      <c r="B4" s="141" t="s">
        <v>49</v>
      </c>
      <c r="C4" s="261" t="s">
        <v>50</v>
      </c>
      <c r="D4" s="262"/>
      <c r="E4" s="262"/>
      <c r="F4" s="262"/>
      <c r="G4" s="263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104</v>
      </c>
      <c r="B8" s="164" t="s">
        <v>68</v>
      </c>
      <c r="C8" s="182" t="s">
        <v>69</v>
      </c>
      <c r="D8" s="165"/>
      <c r="E8" s="166"/>
      <c r="F8" s="167"/>
      <c r="G8" s="168">
        <f>SUMIF(AG9:AG25,"&lt;&gt;NOR",G9:G25)</f>
        <v>0</v>
      </c>
      <c r="H8" s="162"/>
      <c r="I8" s="162">
        <f>SUM(I9:I25)</f>
        <v>20547.28</v>
      </c>
      <c r="J8" s="162"/>
      <c r="K8" s="162">
        <f>SUM(K9:K25)</f>
        <v>26300.23</v>
      </c>
      <c r="L8" s="162"/>
      <c r="M8" s="162">
        <f>SUM(M9:M25)</f>
        <v>0</v>
      </c>
      <c r="N8" s="161"/>
      <c r="O8" s="161">
        <f>SUM(O9:O25)</f>
        <v>0.1</v>
      </c>
      <c r="P8" s="161"/>
      <c r="Q8" s="161">
        <f>SUM(Q9:Q25)</f>
        <v>0</v>
      </c>
      <c r="R8" s="162"/>
      <c r="S8" s="162"/>
      <c r="T8" s="162"/>
      <c r="U8" s="162"/>
      <c r="V8" s="162">
        <f>SUM(V9:V25)</f>
        <v>48.89</v>
      </c>
      <c r="W8" s="162"/>
      <c r="X8" s="162"/>
      <c r="Y8" s="162"/>
      <c r="AG8" t="s">
        <v>105</v>
      </c>
    </row>
    <row r="9" spans="1:60" outlineLevel="1" x14ac:dyDescent="0.2">
      <c r="A9" s="170">
        <v>1</v>
      </c>
      <c r="B9" s="171" t="s">
        <v>106</v>
      </c>
      <c r="C9" s="183" t="s">
        <v>107</v>
      </c>
      <c r="D9" s="172" t="s">
        <v>108</v>
      </c>
      <c r="E9" s="173">
        <v>12.96</v>
      </c>
      <c r="F9" s="174">
        <v>0</v>
      </c>
      <c r="G9" s="175">
        <f>ROUND(E9*F9,2)</f>
        <v>0</v>
      </c>
      <c r="H9" s="158">
        <v>19.41</v>
      </c>
      <c r="I9" s="157">
        <f>ROUND(E9*H9,2)</f>
        <v>251.55</v>
      </c>
      <c r="J9" s="158">
        <v>38.49</v>
      </c>
      <c r="K9" s="157">
        <f>ROUND(E9*J9,2)</f>
        <v>498.83</v>
      </c>
      <c r="L9" s="157">
        <v>21</v>
      </c>
      <c r="M9" s="157">
        <f>G9*(1+L9/100)</f>
        <v>0</v>
      </c>
      <c r="N9" s="156">
        <v>4.0000000000000003E-5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109</v>
      </c>
      <c r="T9" s="157" t="s">
        <v>109</v>
      </c>
      <c r="U9" s="157">
        <v>7.8E-2</v>
      </c>
      <c r="V9" s="157">
        <f>ROUND(E9*U9,2)</f>
        <v>1.01</v>
      </c>
      <c r="W9" s="157"/>
      <c r="X9" s="157" t="s">
        <v>110</v>
      </c>
      <c r="Y9" s="157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84" t="s">
        <v>170</v>
      </c>
      <c r="D10" s="159"/>
      <c r="E10" s="160">
        <v>10.08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114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184" t="s">
        <v>171</v>
      </c>
      <c r="D11" s="159"/>
      <c r="E11" s="160">
        <v>2.88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0">
        <v>2</v>
      </c>
      <c r="B12" s="171" t="s">
        <v>115</v>
      </c>
      <c r="C12" s="183" t="s">
        <v>116</v>
      </c>
      <c r="D12" s="172" t="s">
        <v>108</v>
      </c>
      <c r="E12" s="173">
        <v>100.66</v>
      </c>
      <c r="F12" s="174">
        <v>0</v>
      </c>
      <c r="G12" s="175">
        <f>ROUND(E12*F12,2)</f>
        <v>0</v>
      </c>
      <c r="H12" s="158">
        <v>5.05</v>
      </c>
      <c r="I12" s="157">
        <f>ROUND(E12*H12,2)</f>
        <v>508.33</v>
      </c>
      <c r="J12" s="158">
        <v>62.75</v>
      </c>
      <c r="K12" s="157">
        <f>ROUND(E12*J12,2)</f>
        <v>6316.42</v>
      </c>
      <c r="L12" s="157">
        <v>21</v>
      </c>
      <c r="M12" s="157">
        <f>G12*(1+L12/100)</f>
        <v>0</v>
      </c>
      <c r="N12" s="156">
        <v>2.0000000000000002E-5</v>
      </c>
      <c r="O12" s="156">
        <f>ROUND(E12*N12,2)</f>
        <v>0</v>
      </c>
      <c r="P12" s="156">
        <v>0</v>
      </c>
      <c r="Q12" s="156">
        <f>ROUND(E12*P12,2)</f>
        <v>0</v>
      </c>
      <c r="R12" s="157"/>
      <c r="S12" s="157" t="s">
        <v>109</v>
      </c>
      <c r="T12" s="157" t="s">
        <v>109</v>
      </c>
      <c r="U12" s="157">
        <v>0.11</v>
      </c>
      <c r="V12" s="157">
        <f>ROUND(E12*U12,2)</f>
        <v>11.07</v>
      </c>
      <c r="W12" s="157"/>
      <c r="X12" s="157" t="s">
        <v>110</v>
      </c>
      <c r="Y12" s="157" t="s">
        <v>111</v>
      </c>
      <c r="Z12" s="147"/>
      <c r="AA12" s="147"/>
      <c r="AB12" s="147"/>
      <c r="AC12" s="147"/>
      <c r="AD12" s="147"/>
      <c r="AE12" s="147"/>
      <c r="AF12" s="147"/>
      <c r="AG12" s="147" t="s">
        <v>112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4" t="s">
        <v>172</v>
      </c>
      <c r="D13" s="159"/>
      <c r="E13" s="160">
        <v>109.06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114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4" t="s">
        <v>173</v>
      </c>
      <c r="D14" s="159"/>
      <c r="E14" s="160">
        <v>3.12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114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4" t="s">
        <v>174</v>
      </c>
      <c r="D15" s="159"/>
      <c r="E15" s="160">
        <v>1.44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114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4" t="s">
        <v>175</v>
      </c>
      <c r="D16" s="159"/>
      <c r="E16" s="160">
        <v>-12.96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114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1" x14ac:dyDescent="0.2">
      <c r="A17" s="176">
        <v>3</v>
      </c>
      <c r="B17" s="177" t="s">
        <v>121</v>
      </c>
      <c r="C17" s="185" t="s">
        <v>122</v>
      </c>
      <c r="D17" s="178" t="s">
        <v>123</v>
      </c>
      <c r="E17" s="179">
        <v>12</v>
      </c>
      <c r="F17" s="180">
        <v>0</v>
      </c>
      <c r="G17" s="181">
        <f>ROUND(E17*F17,2)</f>
        <v>0</v>
      </c>
      <c r="H17" s="158">
        <v>130.66999999999999</v>
      </c>
      <c r="I17" s="157">
        <f>ROUND(E17*H17,2)</f>
        <v>1568.04</v>
      </c>
      <c r="J17" s="158">
        <v>353.33</v>
      </c>
      <c r="K17" s="157">
        <f>ROUND(E17*J17,2)</f>
        <v>4239.96</v>
      </c>
      <c r="L17" s="157">
        <v>21</v>
      </c>
      <c r="M17" s="157">
        <f>G17*(1+L17/100)</f>
        <v>0</v>
      </c>
      <c r="N17" s="156">
        <v>1.9499999999999999E-3</v>
      </c>
      <c r="O17" s="156">
        <f>ROUND(E17*N17,2)</f>
        <v>0.02</v>
      </c>
      <c r="P17" s="156">
        <v>0</v>
      </c>
      <c r="Q17" s="156">
        <f>ROUND(E17*P17,2)</f>
        <v>0</v>
      </c>
      <c r="R17" s="157"/>
      <c r="S17" s="157" t="s">
        <v>109</v>
      </c>
      <c r="T17" s="157" t="s">
        <v>109</v>
      </c>
      <c r="U17" s="157">
        <v>0.62790000000000001</v>
      </c>
      <c r="V17" s="157">
        <f>ROUND(E17*U17,2)</f>
        <v>7.53</v>
      </c>
      <c r="W17" s="157"/>
      <c r="X17" s="157" t="s">
        <v>110</v>
      </c>
      <c r="Y17" s="157" t="s">
        <v>111</v>
      </c>
      <c r="Z17" s="147"/>
      <c r="AA17" s="147"/>
      <c r="AB17" s="147"/>
      <c r="AC17" s="147"/>
      <c r="AD17" s="147"/>
      <c r="AE17" s="147"/>
      <c r="AF17" s="147"/>
      <c r="AG17" s="147" t="s">
        <v>112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6">
        <v>4</v>
      </c>
      <c r="B18" s="177" t="s">
        <v>124</v>
      </c>
      <c r="C18" s="185" t="s">
        <v>125</v>
      </c>
      <c r="D18" s="178" t="s">
        <v>108</v>
      </c>
      <c r="E18" s="179">
        <v>14</v>
      </c>
      <c r="F18" s="180">
        <v>0</v>
      </c>
      <c r="G18" s="181">
        <f>ROUND(E18*F18,2)</f>
        <v>0</v>
      </c>
      <c r="H18" s="158">
        <v>29.04</v>
      </c>
      <c r="I18" s="157">
        <f>ROUND(E18*H18,2)</f>
        <v>406.56</v>
      </c>
      <c r="J18" s="158">
        <v>25.96</v>
      </c>
      <c r="K18" s="157">
        <f>ROUND(E18*J18,2)</f>
        <v>363.44</v>
      </c>
      <c r="L18" s="157">
        <v>21</v>
      </c>
      <c r="M18" s="157">
        <f>G18*(1+L18/100)</f>
        <v>0</v>
      </c>
      <c r="N18" s="156">
        <v>4.0000000000000003E-5</v>
      </c>
      <c r="O18" s="156">
        <f>ROUND(E18*N18,2)</f>
        <v>0</v>
      </c>
      <c r="P18" s="156">
        <v>0</v>
      </c>
      <c r="Q18" s="156">
        <f>ROUND(E18*P18,2)</f>
        <v>0</v>
      </c>
      <c r="R18" s="157"/>
      <c r="S18" s="157" t="s">
        <v>126</v>
      </c>
      <c r="T18" s="157" t="s">
        <v>127</v>
      </c>
      <c r="U18" s="157">
        <v>7.8E-2</v>
      </c>
      <c r="V18" s="157">
        <f>ROUND(E18*U18,2)</f>
        <v>1.0900000000000001</v>
      </c>
      <c r="W18" s="157"/>
      <c r="X18" s="157" t="s">
        <v>110</v>
      </c>
      <c r="Y18" s="157" t="s">
        <v>111</v>
      </c>
      <c r="Z18" s="147"/>
      <c r="AA18" s="147"/>
      <c r="AB18" s="147"/>
      <c r="AC18" s="147"/>
      <c r="AD18" s="147"/>
      <c r="AE18" s="147"/>
      <c r="AF18" s="147"/>
      <c r="AG18" s="147" t="s">
        <v>112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0">
        <v>5</v>
      </c>
      <c r="B19" s="171" t="s">
        <v>128</v>
      </c>
      <c r="C19" s="183" t="s">
        <v>129</v>
      </c>
      <c r="D19" s="172" t="s">
        <v>108</v>
      </c>
      <c r="E19" s="173">
        <v>100.66</v>
      </c>
      <c r="F19" s="174">
        <v>0</v>
      </c>
      <c r="G19" s="175">
        <f>ROUND(E19*F19,2)</f>
        <v>0</v>
      </c>
      <c r="H19" s="158">
        <v>32.71</v>
      </c>
      <c r="I19" s="157">
        <f>ROUND(E19*H19,2)</f>
        <v>3292.59</v>
      </c>
      <c r="J19" s="158">
        <v>37.090000000000003</v>
      </c>
      <c r="K19" s="157">
        <f>ROUND(E19*J19,2)</f>
        <v>3733.48</v>
      </c>
      <c r="L19" s="157">
        <v>21</v>
      </c>
      <c r="M19" s="157">
        <f>G19*(1+L19/100)</f>
        <v>0</v>
      </c>
      <c r="N19" s="156">
        <v>3.2000000000000003E-4</v>
      </c>
      <c r="O19" s="156">
        <f>ROUND(E19*N19,2)</f>
        <v>0.03</v>
      </c>
      <c r="P19" s="156">
        <v>0</v>
      </c>
      <c r="Q19" s="156">
        <f>ROUND(E19*P19,2)</f>
        <v>0</v>
      </c>
      <c r="R19" s="157"/>
      <c r="S19" s="157" t="s">
        <v>109</v>
      </c>
      <c r="T19" s="157" t="s">
        <v>109</v>
      </c>
      <c r="U19" s="157">
        <v>7.0000000000000007E-2</v>
      </c>
      <c r="V19" s="157">
        <f>ROUND(E19*U19,2)</f>
        <v>7.05</v>
      </c>
      <c r="W19" s="157"/>
      <c r="X19" s="157" t="s">
        <v>110</v>
      </c>
      <c r="Y19" s="157" t="s">
        <v>111</v>
      </c>
      <c r="Z19" s="147"/>
      <c r="AA19" s="147"/>
      <c r="AB19" s="147"/>
      <c r="AC19" s="147"/>
      <c r="AD19" s="147"/>
      <c r="AE19" s="147"/>
      <c r="AF19" s="147"/>
      <c r="AG19" s="147" t="s">
        <v>112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4" t="s">
        <v>172</v>
      </c>
      <c r="D20" s="159"/>
      <c r="E20" s="160">
        <v>109.06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114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4" t="s">
        <v>173</v>
      </c>
      <c r="D21" s="159"/>
      <c r="E21" s="160">
        <v>3.12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114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84" t="s">
        <v>174</v>
      </c>
      <c r="D22" s="159"/>
      <c r="E22" s="160">
        <v>1.44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114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">
      <c r="A23" s="154"/>
      <c r="B23" s="155"/>
      <c r="C23" s="184" t="s">
        <v>175</v>
      </c>
      <c r="D23" s="159"/>
      <c r="E23" s="160">
        <v>-12.96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114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0">
        <v>6</v>
      </c>
      <c r="B24" s="171" t="s">
        <v>130</v>
      </c>
      <c r="C24" s="183" t="s">
        <v>131</v>
      </c>
      <c r="D24" s="172" t="s">
        <v>108</v>
      </c>
      <c r="E24" s="173">
        <v>100.66</v>
      </c>
      <c r="F24" s="174">
        <v>0</v>
      </c>
      <c r="G24" s="175">
        <f>ROUND(E24*F24,2)</f>
        <v>0</v>
      </c>
      <c r="H24" s="158">
        <v>144.25</v>
      </c>
      <c r="I24" s="157">
        <f>ROUND(E24*H24,2)</f>
        <v>14520.21</v>
      </c>
      <c r="J24" s="158">
        <v>110.75</v>
      </c>
      <c r="K24" s="157">
        <f>ROUND(E24*J24,2)</f>
        <v>11148.1</v>
      </c>
      <c r="L24" s="157">
        <v>21</v>
      </c>
      <c r="M24" s="157">
        <f>G24*(1+L24/100)</f>
        <v>0</v>
      </c>
      <c r="N24" s="156">
        <v>5.2999999999999998E-4</v>
      </c>
      <c r="O24" s="156">
        <f>ROUND(E24*N24,2)</f>
        <v>0.05</v>
      </c>
      <c r="P24" s="156">
        <v>0</v>
      </c>
      <c r="Q24" s="156">
        <f>ROUND(E24*P24,2)</f>
        <v>0</v>
      </c>
      <c r="R24" s="157"/>
      <c r="S24" s="157" t="s">
        <v>109</v>
      </c>
      <c r="T24" s="157" t="s">
        <v>109</v>
      </c>
      <c r="U24" s="157">
        <v>0.21</v>
      </c>
      <c r="V24" s="157">
        <f>ROUND(E24*U24,2)</f>
        <v>21.14</v>
      </c>
      <c r="W24" s="157"/>
      <c r="X24" s="157" t="s">
        <v>110</v>
      </c>
      <c r="Y24" s="157" t="s">
        <v>111</v>
      </c>
      <c r="Z24" s="147"/>
      <c r="AA24" s="147"/>
      <c r="AB24" s="147"/>
      <c r="AC24" s="147"/>
      <c r="AD24" s="147"/>
      <c r="AE24" s="147"/>
      <c r="AF24" s="147"/>
      <c r="AG24" s="147" t="s">
        <v>112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4" t="s">
        <v>176</v>
      </c>
      <c r="D25" s="159"/>
      <c r="E25" s="160">
        <v>100.66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114</v>
      </c>
      <c r="AH25" s="147">
        <v>5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3" t="s">
        <v>104</v>
      </c>
      <c r="B26" s="164" t="s">
        <v>70</v>
      </c>
      <c r="C26" s="182" t="s">
        <v>71</v>
      </c>
      <c r="D26" s="165"/>
      <c r="E26" s="166"/>
      <c r="F26" s="167"/>
      <c r="G26" s="168">
        <f>SUMIF(AG27:AG30,"&lt;&gt;NOR",G27:G30)</f>
        <v>0</v>
      </c>
      <c r="H26" s="162"/>
      <c r="I26" s="162">
        <f>SUM(I27:I30)</f>
        <v>8290.01</v>
      </c>
      <c r="J26" s="162"/>
      <c r="K26" s="162">
        <f>SUM(K27:K30)</f>
        <v>21846.95</v>
      </c>
      <c r="L26" s="162"/>
      <c r="M26" s="162">
        <f>SUM(M27:M30)</f>
        <v>0</v>
      </c>
      <c r="N26" s="161"/>
      <c r="O26" s="161">
        <f>SUM(O27:O30)</f>
        <v>3.01</v>
      </c>
      <c r="P26" s="161"/>
      <c r="Q26" s="161">
        <f>SUM(Q27:Q30)</f>
        <v>0</v>
      </c>
      <c r="R26" s="162"/>
      <c r="S26" s="162"/>
      <c r="T26" s="162"/>
      <c r="U26" s="162"/>
      <c r="V26" s="162">
        <f>SUM(V27:V30)</f>
        <v>37.309999999999995</v>
      </c>
      <c r="W26" s="162"/>
      <c r="X26" s="162"/>
      <c r="Y26" s="162"/>
      <c r="AG26" t="s">
        <v>105</v>
      </c>
    </row>
    <row r="27" spans="1:60" outlineLevel="1" x14ac:dyDescent="0.2">
      <c r="A27" s="170">
        <v>7</v>
      </c>
      <c r="B27" s="171" t="s">
        <v>133</v>
      </c>
      <c r="C27" s="183" t="s">
        <v>134</v>
      </c>
      <c r="D27" s="172" t="s">
        <v>108</v>
      </c>
      <c r="E27" s="173">
        <v>156.80000000000001</v>
      </c>
      <c r="F27" s="174">
        <v>0</v>
      </c>
      <c r="G27" s="175">
        <f>ROUND(E27*F27,2)</f>
        <v>0</v>
      </c>
      <c r="H27" s="158">
        <v>0.04</v>
      </c>
      <c r="I27" s="157">
        <f>ROUND(E27*H27,2)</f>
        <v>6.27</v>
      </c>
      <c r="J27" s="158">
        <v>75.06</v>
      </c>
      <c r="K27" s="157">
        <f>ROUND(E27*J27,2)</f>
        <v>11769.41</v>
      </c>
      <c r="L27" s="157">
        <v>21</v>
      </c>
      <c r="M27" s="157">
        <f>G27*(1+L27/100)</f>
        <v>0</v>
      </c>
      <c r="N27" s="156">
        <v>1.8380000000000001E-2</v>
      </c>
      <c r="O27" s="156">
        <f>ROUND(E27*N27,2)</f>
        <v>2.88</v>
      </c>
      <c r="P27" s="156">
        <v>0</v>
      </c>
      <c r="Q27" s="156">
        <f>ROUND(E27*P27,2)</f>
        <v>0</v>
      </c>
      <c r="R27" s="157"/>
      <c r="S27" s="157" t="s">
        <v>109</v>
      </c>
      <c r="T27" s="157" t="s">
        <v>109</v>
      </c>
      <c r="U27" s="157">
        <v>0.13</v>
      </c>
      <c r="V27" s="157">
        <f>ROUND(E27*U27,2)</f>
        <v>20.38</v>
      </c>
      <c r="W27" s="157"/>
      <c r="X27" s="157" t="s">
        <v>110</v>
      </c>
      <c r="Y27" s="157" t="s">
        <v>111</v>
      </c>
      <c r="Z27" s="147"/>
      <c r="AA27" s="147"/>
      <c r="AB27" s="147"/>
      <c r="AC27" s="147"/>
      <c r="AD27" s="147"/>
      <c r="AE27" s="147"/>
      <c r="AF27" s="147"/>
      <c r="AG27" s="147" t="s">
        <v>112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4" t="s">
        <v>177</v>
      </c>
      <c r="D28" s="159"/>
      <c r="E28" s="160">
        <v>156.80000000000001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114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6">
        <v>8</v>
      </c>
      <c r="B29" s="177" t="s">
        <v>136</v>
      </c>
      <c r="C29" s="185" t="s">
        <v>137</v>
      </c>
      <c r="D29" s="178" t="s">
        <v>108</v>
      </c>
      <c r="E29" s="179">
        <v>156.80000000000001</v>
      </c>
      <c r="F29" s="180">
        <v>0</v>
      </c>
      <c r="G29" s="181">
        <f>ROUND(E29*F29,2)</f>
        <v>0</v>
      </c>
      <c r="H29" s="158">
        <v>0</v>
      </c>
      <c r="I29" s="157">
        <f>ROUND(E29*H29,2)</f>
        <v>0</v>
      </c>
      <c r="J29" s="158">
        <v>61.3</v>
      </c>
      <c r="K29" s="157">
        <f>ROUND(E29*J29,2)</f>
        <v>9611.84</v>
      </c>
      <c r="L29" s="157">
        <v>21</v>
      </c>
      <c r="M29" s="157">
        <f>G29*(1+L29/100)</f>
        <v>0</v>
      </c>
      <c r="N29" s="156">
        <v>0</v>
      </c>
      <c r="O29" s="156">
        <f>ROUND(E29*N29,2)</f>
        <v>0</v>
      </c>
      <c r="P29" s="156">
        <v>0</v>
      </c>
      <c r="Q29" s="156">
        <f>ROUND(E29*P29,2)</f>
        <v>0</v>
      </c>
      <c r="R29" s="157"/>
      <c r="S29" s="157" t="s">
        <v>109</v>
      </c>
      <c r="T29" s="157" t="s">
        <v>109</v>
      </c>
      <c r="U29" s="157">
        <v>0.10199999999999999</v>
      </c>
      <c r="V29" s="157">
        <f>ROUND(E29*U29,2)</f>
        <v>15.99</v>
      </c>
      <c r="W29" s="157"/>
      <c r="X29" s="157" t="s">
        <v>110</v>
      </c>
      <c r="Y29" s="157" t="s">
        <v>111</v>
      </c>
      <c r="Z29" s="147"/>
      <c r="AA29" s="147"/>
      <c r="AB29" s="147"/>
      <c r="AC29" s="147"/>
      <c r="AD29" s="147"/>
      <c r="AE29" s="147"/>
      <c r="AF29" s="147"/>
      <c r="AG29" s="147" t="s">
        <v>112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">
      <c r="A30" s="176">
        <v>9</v>
      </c>
      <c r="B30" s="177" t="s">
        <v>138</v>
      </c>
      <c r="C30" s="185" t="s">
        <v>139</v>
      </c>
      <c r="D30" s="178" t="s">
        <v>108</v>
      </c>
      <c r="E30" s="179">
        <v>156.80000000000001</v>
      </c>
      <c r="F30" s="180">
        <v>0</v>
      </c>
      <c r="G30" s="181">
        <f>ROUND(E30*F30,2)</f>
        <v>0</v>
      </c>
      <c r="H30" s="158">
        <v>52.83</v>
      </c>
      <c r="I30" s="157">
        <f>ROUND(E30*H30,2)</f>
        <v>8283.74</v>
      </c>
      <c r="J30" s="158">
        <v>2.97</v>
      </c>
      <c r="K30" s="157">
        <f>ROUND(E30*J30,2)</f>
        <v>465.7</v>
      </c>
      <c r="L30" s="157">
        <v>21</v>
      </c>
      <c r="M30" s="157">
        <f>G30*(1+L30/100)</f>
        <v>0</v>
      </c>
      <c r="N30" s="156">
        <v>8.4999999999999995E-4</v>
      </c>
      <c r="O30" s="156">
        <f>ROUND(E30*N30,2)</f>
        <v>0.13</v>
      </c>
      <c r="P30" s="156">
        <v>0</v>
      </c>
      <c r="Q30" s="156">
        <f>ROUND(E30*P30,2)</f>
        <v>0</v>
      </c>
      <c r="R30" s="157"/>
      <c r="S30" s="157" t="s">
        <v>109</v>
      </c>
      <c r="T30" s="157" t="s">
        <v>109</v>
      </c>
      <c r="U30" s="157">
        <v>6.0000000000000001E-3</v>
      </c>
      <c r="V30" s="157">
        <f>ROUND(E30*U30,2)</f>
        <v>0.94</v>
      </c>
      <c r="W30" s="157"/>
      <c r="X30" s="157" t="s">
        <v>110</v>
      </c>
      <c r="Y30" s="157" t="s">
        <v>111</v>
      </c>
      <c r="Z30" s="147"/>
      <c r="AA30" s="147"/>
      <c r="AB30" s="147"/>
      <c r="AC30" s="147"/>
      <c r="AD30" s="147"/>
      <c r="AE30" s="147"/>
      <c r="AF30" s="147"/>
      <c r="AG30" s="147" t="s">
        <v>112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x14ac:dyDescent="0.2">
      <c r="A31" s="163" t="s">
        <v>104</v>
      </c>
      <c r="B31" s="164" t="s">
        <v>72</v>
      </c>
      <c r="C31" s="182" t="s">
        <v>73</v>
      </c>
      <c r="D31" s="165"/>
      <c r="E31" s="166"/>
      <c r="F31" s="167"/>
      <c r="G31" s="168">
        <f>SUMIF(AG32:AG32,"&lt;&gt;NOR",G32:G32)</f>
        <v>0</v>
      </c>
      <c r="H31" s="162"/>
      <c r="I31" s="162">
        <f>SUM(I32:I32)</f>
        <v>0</v>
      </c>
      <c r="J31" s="162"/>
      <c r="K31" s="162">
        <f>SUM(K32:K32)</f>
        <v>1299.4000000000001</v>
      </c>
      <c r="L31" s="162"/>
      <c r="M31" s="162">
        <f>SUM(M32:M32)</f>
        <v>0</v>
      </c>
      <c r="N31" s="161"/>
      <c r="O31" s="161">
        <f>SUM(O32:O32)</f>
        <v>0</v>
      </c>
      <c r="P31" s="161"/>
      <c r="Q31" s="161">
        <f>SUM(Q32:Q32)</f>
        <v>0</v>
      </c>
      <c r="R31" s="162"/>
      <c r="S31" s="162"/>
      <c r="T31" s="162"/>
      <c r="U31" s="162"/>
      <c r="V31" s="162">
        <f>SUM(V32:V32)</f>
        <v>2.66</v>
      </c>
      <c r="W31" s="162"/>
      <c r="X31" s="162"/>
      <c r="Y31" s="162"/>
      <c r="AG31" t="s">
        <v>105</v>
      </c>
    </row>
    <row r="32" spans="1:60" outlineLevel="1" x14ac:dyDescent="0.2">
      <c r="A32" s="176">
        <v>10</v>
      </c>
      <c r="B32" s="177" t="s">
        <v>140</v>
      </c>
      <c r="C32" s="185" t="s">
        <v>141</v>
      </c>
      <c r="D32" s="178" t="s">
        <v>142</v>
      </c>
      <c r="E32" s="179">
        <v>3.1273200000000001</v>
      </c>
      <c r="F32" s="180">
        <v>0</v>
      </c>
      <c r="G32" s="181">
        <f>ROUND(E32*F32,2)</f>
        <v>0</v>
      </c>
      <c r="H32" s="158">
        <v>0</v>
      </c>
      <c r="I32" s="157">
        <f>ROUND(E32*H32,2)</f>
        <v>0</v>
      </c>
      <c r="J32" s="158">
        <v>415.5</v>
      </c>
      <c r="K32" s="157">
        <f>ROUND(E32*J32,2)</f>
        <v>1299.4000000000001</v>
      </c>
      <c r="L32" s="157">
        <v>21</v>
      </c>
      <c r="M32" s="157">
        <f>G32*(1+L32/100)</f>
        <v>0</v>
      </c>
      <c r="N32" s="156">
        <v>0</v>
      </c>
      <c r="O32" s="156">
        <f>ROUND(E32*N32,2)</f>
        <v>0</v>
      </c>
      <c r="P32" s="156">
        <v>0</v>
      </c>
      <c r="Q32" s="156">
        <f>ROUND(E32*P32,2)</f>
        <v>0</v>
      </c>
      <c r="R32" s="157"/>
      <c r="S32" s="157" t="s">
        <v>109</v>
      </c>
      <c r="T32" s="157" t="s">
        <v>109</v>
      </c>
      <c r="U32" s="157">
        <v>0.85199999999999998</v>
      </c>
      <c r="V32" s="157">
        <f>ROUND(E32*U32,2)</f>
        <v>2.66</v>
      </c>
      <c r="W32" s="157"/>
      <c r="X32" s="157" t="s">
        <v>143</v>
      </c>
      <c r="Y32" s="157" t="s">
        <v>111</v>
      </c>
      <c r="Z32" s="147"/>
      <c r="AA32" s="147"/>
      <c r="AB32" s="147"/>
      <c r="AC32" s="147"/>
      <c r="AD32" s="147"/>
      <c r="AE32" s="147"/>
      <c r="AF32" s="147"/>
      <c r="AG32" s="147" t="s">
        <v>144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x14ac:dyDescent="0.2">
      <c r="A33" s="163" t="s">
        <v>104</v>
      </c>
      <c r="B33" s="164" t="s">
        <v>76</v>
      </c>
      <c r="C33" s="182" t="s">
        <v>30</v>
      </c>
      <c r="D33" s="165"/>
      <c r="E33" s="166"/>
      <c r="F33" s="167"/>
      <c r="G33" s="168">
        <f>SUMIF(AG34:AG34,"&lt;&gt;NOR",G34:G34)</f>
        <v>0</v>
      </c>
      <c r="H33" s="162"/>
      <c r="I33" s="162">
        <f>SUM(I34:I34)</f>
        <v>0</v>
      </c>
      <c r="J33" s="162"/>
      <c r="K33" s="162">
        <f>SUM(K34:K34)</f>
        <v>4000</v>
      </c>
      <c r="L33" s="162"/>
      <c r="M33" s="162">
        <f>SUM(M34:M34)</f>
        <v>0</v>
      </c>
      <c r="N33" s="161"/>
      <c r="O33" s="161">
        <f>SUM(O34:O34)</f>
        <v>0</v>
      </c>
      <c r="P33" s="161"/>
      <c r="Q33" s="161">
        <f>SUM(Q34:Q34)</f>
        <v>0</v>
      </c>
      <c r="R33" s="162"/>
      <c r="S33" s="162"/>
      <c r="T33" s="162"/>
      <c r="U33" s="162"/>
      <c r="V33" s="162">
        <f>SUM(V34:V34)</f>
        <v>0</v>
      </c>
      <c r="W33" s="162"/>
      <c r="X33" s="162"/>
      <c r="Y33" s="162"/>
      <c r="AG33" t="s">
        <v>105</v>
      </c>
    </row>
    <row r="34" spans="1:60" outlineLevel="1" x14ac:dyDescent="0.2">
      <c r="A34" s="170">
        <v>11</v>
      </c>
      <c r="B34" s="171" t="s">
        <v>150</v>
      </c>
      <c r="C34" s="183" t="s">
        <v>151</v>
      </c>
      <c r="D34" s="172" t="s">
        <v>152</v>
      </c>
      <c r="E34" s="173">
        <v>1</v>
      </c>
      <c r="F34" s="174">
        <v>0</v>
      </c>
      <c r="G34" s="175">
        <f>ROUND(E34*F34,2)</f>
        <v>0</v>
      </c>
      <c r="H34" s="158">
        <v>0</v>
      </c>
      <c r="I34" s="157">
        <f>ROUND(E34*H34,2)</f>
        <v>0</v>
      </c>
      <c r="J34" s="158">
        <v>4000</v>
      </c>
      <c r="K34" s="157">
        <f>ROUND(E34*J34,2)</f>
        <v>4000</v>
      </c>
      <c r="L34" s="157">
        <v>21</v>
      </c>
      <c r="M34" s="157">
        <f>G34*(1+L34/100)</f>
        <v>0</v>
      </c>
      <c r="N34" s="156">
        <v>0</v>
      </c>
      <c r="O34" s="156">
        <f>ROUND(E34*N34,2)</f>
        <v>0</v>
      </c>
      <c r="P34" s="156">
        <v>0</v>
      </c>
      <c r="Q34" s="156">
        <f>ROUND(E34*P34,2)</f>
        <v>0</v>
      </c>
      <c r="R34" s="157"/>
      <c r="S34" s="157" t="s">
        <v>109</v>
      </c>
      <c r="T34" s="157" t="s">
        <v>127</v>
      </c>
      <c r="U34" s="157">
        <v>0</v>
      </c>
      <c r="V34" s="157">
        <f>ROUND(E34*U34,2)</f>
        <v>0</v>
      </c>
      <c r="W34" s="157"/>
      <c r="X34" s="157" t="s">
        <v>153</v>
      </c>
      <c r="Y34" s="157" t="s">
        <v>111</v>
      </c>
      <c r="Z34" s="147"/>
      <c r="AA34" s="147"/>
      <c r="AB34" s="147"/>
      <c r="AC34" s="147"/>
      <c r="AD34" s="147"/>
      <c r="AE34" s="147"/>
      <c r="AF34" s="147"/>
      <c r="AG34" s="147" t="s">
        <v>154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x14ac:dyDescent="0.2">
      <c r="A35" s="3"/>
      <c r="B35" s="4"/>
      <c r="C35" s="186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E35">
        <v>15</v>
      </c>
      <c r="AF35">
        <v>21</v>
      </c>
      <c r="AG35" t="s">
        <v>90</v>
      </c>
    </row>
    <row r="36" spans="1:60" x14ac:dyDescent="0.2">
      <c r="A36" s="150"/>
      <c r="B36" s="151" t="s">
        <v>31</v>
      </c>
      <c r="C36" s="187"/>
      <c r="D36" s="152"/>
      <c r="E36" s="153"/>
      <c r="F36" s="153"/>
      <c r="G36" s="169">
        <f>G8+G26+G31+G33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E36">
        <f>SUMIF(L7:L34,AE35,G7:G34)</f>
        <v>0</v>
      </c>
      <c r="AF36">
        <f>SUMIF(L7:L34,AF35,G7:G34)</f>
        <v>0</v>
      </c>
      <c r="AG36" t="s">
        <v>155</v>
      </c>
    </row>
    <row r="37" spans="1:60" x14ac:dyDescent="0.2">
      <c r="A37" s="3"/>
      <c r="B37" s="4"/>
      <c r="C37" s="18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60" x14ac:dyDescent="0.2">
      <c r="A38" s="3"/>
      <c r="B38" s="4"/>
      <c r="C38" s="186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60" x14ac:dyDescent="0.2">
      <c r="A39" s="264" t="s">
        <v>156</v>
      </c>
      <c r="B39" s="264"/>
      <c r="C39" s="265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60" x14ac:dyDescent="0.2">
      <c r="A40" s="245"/>
      <c r="B40" s="246"/>
      <c r="C40" s="247"/>
      <c r="D40" s="246"/>
      <c r="E40" s="246"/>
      <c r="F40" s="246"/>
      <c r="G40" s="24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G40" t="s">
        <v>157</v>
      </c>
    </row>
    <row r="41" spans="1:60" x14ac:dyDescent="0.2">
      <c r="A41" s="249"/>
      <c r="B41" s="250"/>
      <c r="C41" s="251"/>
      <c r="D41" s="250"/>
      <c r="E41" s="250"/>
      <c r="F41" s="250"/>
      <c r="G41" s="25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49"/>
      <c r="B42" s="250"/>
      <c r="C42" s="251"/>
      <c r="D42" s="250"/>
      <c r="E42" s="250"/>
      <c r="F42" s="250"/>
      <c r="G42" s="25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49"/>
      <c r="B43" s="250"/>
      <c r="C43" s="251"/>
      <c r="D43" s="250"/>
      <c r="E43" s="250"/>
      <c r="F43" s="250"/>
      <c r="G43" s="25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253"/>
      <c r="B44" s="254"/>
      <c r="C44" s="255"/>
      <c r="D44" s="254"/>
      <c r="E44" s="254"/>
      <c r="F44" s="254"/>
      <c r="G44" s="25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3"/>
      <c r="B45" s="4"/>
      <c r="C45" s="186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C46" s="188"/>
      <c r="D46" s="10"/>
      <c r="AG46" t="s">
        <v>158</v>
      </c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40:G44"/>
    <mergeCell ref="A1:G1"/>
    <mergeCell ref="C2:G2"/>
    <mergeCell ref="C3:G3"/>
    <mergeCell ref="C4:G4"/>
    <mergeCell ref="A39:C3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F25" sqref="F25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7" t="s">
        <v>7</v>
      </c>
      <c r="B1" s="257"/>
      <c r="C1" s="257"/>
      <c r="D1" s="257"/>
      <c r="E1" s="257"/>
      <c r="F1" s="257"/>
      <c r="G1" s="257"/>
      <c r="AG1" t="s">
        <v>78</v>
      </c>
    </row>
    <row r="2" spans="1:60" ht="24.95" customHeight="1" x14ac:dyDescent="0.2">
      <c r="A2" s="139" t="s">
        <v>8</v>
      </c>
      <c r="B2" s="49" t="s">
        <v>41</v>
      </c>
      <c r="C2" s="258" t="s">
        <v>42</v>
      </c>
      <c r="D2" s="259"/>
      <c r="E2" s="259"/>
      <c r="F2" s="259"/>
      <c r="G2" s="260"/>
      <c r="AG2" t="s">
        <v>79</v>
      </c>
    </row>
    <row r="3" spans="1:60" ht="24.95" customHeight="1" x14ac:dyDescent="0.2">
      <c r="A3" s="139" t="s">
        <v>9</v>
      </c>
      <c r="B3" s="49" t="s">
        <v>47</v>
      </c>
      <c r="C3" s="258" t="s">
        <v>51</v>
      </c>
      <c r="D3" s="259"/>
      <c r="E3" s="259"/>
      <c r="F3" s="259"/>
      <c r="G3" s="260"/>
      <c r="AC3" s="120" t="s">
        <v>79</v>
      </c>
      <c r="AG3" t="s">
        <v>80</v>
      </c>
    </row>
    <row r="4" spans="1:60" ht="24.95" customHeight="1" x14ac:dyDescent="0.2">
      <c r="A4" s="140" t="s">
        <v>10</v>
      </c>
      <c r="B4" s="141" t="s">
        <v>52</v>
      </c>
      <c r="C4" s="261" t="s">
        <v>53</v>
      </c>
      <c r="D4" s="262"/>
      <c r="E4" s="262"/>
      <c r="F4" s="262"/>
      <c r="G4" s="263"/>
      <c r="AG4" t="s">
        <v>81</v>
      </c>
    </row>
    <row r="5" spans="1:60" x14ac:dyDescent="0.2">
      <c r="D5" s="10"/>
    </row>
    <row r="6" spans="1:60" ht="38.25" x14ac:dyDescent="0.2">
      <c r="A6" s="143" t="s">
        <v>82</v>
      </c>
      <c r="B6" s="145" t="s">
        <v>83</v>
      </c>
      <c r="C6" s="145" t="s">
        <v>84</v>
      </c>
      <c r="D6" s="144" t="s">
        <v>85</v>
      </c>
      <c r="E6" s="143" t="s">
        <v>86</v>
      </c>
      <c r="F6" s="142" t="s">
        <v>87</v>
      </c>
      <c r="G6" s="143" t="s">
        <v>31</v>
      </c>
      <c r="H6" s="146" t="s">
        <v>32</v>
      </c>
      <c r="I6" s="146" t="s">
        <v>88</v>
      </c>
      <c r="J6" s="146" t="s">
        <v>33</v>
      </c>
      <c r="K6" s="146" t="s">
        <v>89</v>
      </c>
      <c r="L6" s="146" t="s">
        <v>90</v>
      </c>
      <c r="M6" s="146" t="s">
        <v>91</v>
      </c>
      <c r="N6" s="146" t="s">
        <v>92</v>
      </c>
      <c r="O6" s="146" t="s">
        <v>93</v>
      </c>
      <c r="P6" s="146" t="s">
        <v>94</v>
      </c>
      <c r="Q6" s="146" t="s">
        <v>95</v>
      </c>
      <c r="R6" s="146" t="s">
        <v>96</v>
      </c>
      <c r="S6" s="146" t="s">
        <v>97</v>
      </c>
      <c r="T6" s="146" t="s">
        <v>98</v>
      </c>
      <c r="U6" s="146" t="s">
        <v>99</v>
      </c>
      <c r="V6" s="146" t="s">
        <v>100</v>
      </c>
      <c r="W6" s="146" t="s">
        <v>101</v>
      </c>
      <c r="X6" s="146" t="s">
        <v>102</v>
      </c>
      <c r="Y6" s="146" t="s">
        <v>103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104</v>
      </c>
      <c r="B8" s="164" t="s">
        <v>68</v>
      </c>
      <c r="C8" s="182" t="s">
        <v>69</v>
      </c>
      <c r="D8" s="165"/>
      <c r="E8" s="166"/>
      <c r="F8" s="167"/>
      <c r="G8" s="168">
        <f>SUMIF(AG9:AG18,"&lt;&gt;NOR",G9:G18)</f>
        <v>0</v>
      </c>
      <c r="H8" s="162"/>
      <c r="I8" s="162">
        <f>SUM(I9:I18)</f>
        <v>49545.030000000006</v>
      </c>
      <c r="J8" s="162"/>
      <c r="K8" s="162">
        <f>SUM(K9:K18)</f>
        <v>37537.53</v>
      </c>
      <c r="L8" s="162"/>
      <c r="M8" s="162">
        <f>SUM(M9:M18)</f>
        <v>0</v>
      </c>
      <c r="N8" s="161"/>
      <c r="O8" s="161">
        <f>SUM(O9:O18)</f>
        <v>1.43</v>
      </c>
      <c r="P8" s="161"/>
      <c r="Q8" s="161">
        <f>SUM(Q9:Q18)</f>
        <v>0</v>
      </c>
      <c r="R8" s="162"/>
      <c r="S8" s="162"/>
      <c r="T8" s="162"/>
      <c r="U8" s="162"/>
      <c r="V8" s="162">
        <f>SUM(V9:V18)</f>
        <v>60.540000000000006</v>
      </c>
      <c r="W8" s="162"/>
      <c r="X8" s="162"/>
      <c r="Y8" s="162"/>
      <c r="AG8" t="s">
        <v>105</v>
      </c>
    </row>
    <row r="9" spans="1:60" ht="22.5" outlineLevel="1" x14ac:dyDescent="0.2">
      <c r="A9" s="176">
        <v>1</v>
      </c>
      <c r="B9" s="177" t="s">
        <v>121</v>
      </c>
      <c r="C9" s="185" t="s">
        <v>122</v>
      </c>
      <c r="D9" s="178" t="s">
        <v>123</v>
      </c>
      <c r="E9" s="179">
        <v>-15</v>
      </c>
      <c r="F9" s="180">
        <v>0</v>
      </c>
      <c r="G9" s="181">
        <f>ROUND(E9*F9,2)</f>
        <v>0</v>
      </c>
      <c r="H9" s="158">
        <v>130.66999999999999</v>
      </c>
      <c r="I9" s="157">
        <f>ROUND(E9*H9,2)</f>
        <v>-1960.05</v>
      </c>
      <c r="J9" s="158">
        <v>353.33</v>
      </c>
      <c r="K9" s="157">
        <f>ROUND(E9*J9,2)</f>
        <v>-5299.95</v>
      </c>
      <c r="L9" s="157">
        <v>21</v>
      </c>
      <c r="M9" s="157">
        <f>G9*(1+L9/100)</f>
        <v>0</v>
      </c>
      <c r="N9" s="156">
        <v>1.9499999999999999E-3</v>
      </c>
      <c r="O9" s="156">
        <f>ROUND(E9*N9,2)</f>
        <v>-0.03</v>
      </c>
      <c r="P9" s="156">
        <v>0</v>
      </c>
      <c r="Q9" s="156">
        <f>ROUND(E9*P9,2)</f>
        <v>0</v>
      </c>
      <c r="R9" s="157"/>
      <c r="S9" s="157" t="s">
        <v>109</v>
      </c>
      <c r="T9" s="157" t="s">
        <v>109</v>
      </c>
      <c r="U9" s="157">
        <v>0.62790000000000001</v>
      </c>
      <c r="V9" s="157">
        <f>ROUND(E9*U9,2)</f>
        <v>-9.42</v>
      </c>
      <c r="W9" s="157"/>
      <c r="X9" s="157" t="s">
        <v>110</v>
      </c>
      <c r="Y9" s="157" t="s">
        <v>111</v>
      </c>
      <c r="Z9" s="147"/>
      <c r="AA9" s="147"/>
      <c r="AB9" s="147"/>
      <c r="AC9" s="147"/>
      <c r="AD9" s="147"/>
      <c r="AE9" s="147"/>
      <c r="AF9" s="147"/>
      <c r="AG9" s="147" t="s">
        <v>112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1" x14ac:dyDescent="0.2">
      <c r="A10" s="170">
        <v>2</v>
      </c>
      <c r="B10" s="171" t="s">
        <v>178</v>
      </c>
      <c r="C10" s="183" t="s">
        <v>179</v>
      </c>
      <c r="D10" s="172" t="s">
        <v>108</v>
      </c>
      <c r="E10" s="173">
        <v>186.08</v>
      </c>
      <c r="F10" s="174">
        <v>0</v>
      </c>
      <c r="G10" s="175">
        <f>ROUND(E10*F10,2)</f>
        <v>0</v>
      </c>
      <c r="H10" s="158">
        <v>113.48</v>
      </c>
      <c r="I10" s="157">
        <f>ROUND(E10*H10,2)</f>
        <v>21116.36</v>
      </c>
      <c r="J10" s="158">
        <v>208.52</v>
      </c>
      <c r="K10" s="157">
        <f>ROUND(E10*J10,2)</f>
        <v>38801.4</v>
      </c>
      <c r="L10" s="157">
        <v>21</v>
      </c>
      <c r="M10" s="157">
        <f>G10*(1+L10/100)</f>
        <v>0</v>
      </c>
      <c r="N10" s="156">
        <v>4.9100000000000003E-3</v>
      </c>
      <c r="O10" s="156">
        <f>ROUND(E10*N10,2)</f>
        <v>0.91</v>
      </c>
      <c r="P10" s="156">
        <v>0</v>
      </c>
      <c r="Q10" s="156">
        <f>ROUND(E10*P10,2)</f>
        <v>0</v>
      </c>
      <c r="R10" s="157"/>
      <c r="S10" s="157" t="s">
        <v>109</v>
      </c>
      <c r="T10" s="157" t="s">
        <v>109</v>
      </c>
      <c r="U10" s="157">
        <v>0.36199999999999999</v>
      </c>
      <c r="V10" s="157">
        <f>ROUND(E10*U10,2)</f>
        <v>67.36</v>
      </c>
      <c r="W10" s="157"/>
      <c r="X10" s="157" t="s">
        <v>110</v>
      </c>
      <c r="Y10" s="157" t="s">
        <v>111</v>
      </c>
      <c r="Z10" s="147"/>
      <c r="AA10" s="147"/>
      <c r="AB10" s="147"/>
      <c r="AC10" s="147"/>
      <c r="AD10" s="147"/>
      <c r="AE10" s="147"/>
      <c r="AF10" s="147"/>
      <c r="AG10" s="147" t="s">
        <v>112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4" t="s">
        <v>117</v>
      </c>
      <c r="D11" s="159"/>
      <c r="E11" s="160">
        <v>180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114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4" t="s">
        <v>118</v>
      </c>
      <c r="D12" s="159"/>
      <c r="E12" s="160">
        <v>8.26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114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4" t="s">
        <v>119</v>
      </c>
      <c r="D13" s="159"/>
      <c r="E13" s="160">
        <v>24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114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84" t="s">
        <v>120</v>
      </c>
      <c r="D14" s="159"/>
      <c r="E14" s="160">
        <v>-26.18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114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70">
        <v>3</v>
      </c>
      <c r="B15" s="171" t="s">
        <v>180</v>
      </c>
      <c r="C15" s="183" t="s">
        <v>181</v>
      </c>
      <c r="D15" s="172" t="s">
        <v>108</v>
      </c>
      <c r="E15" s="173">
        <v>186.08</v>
      </c>
      <c r="F15" s="174">
        <v>0</v>
      </c>
      <c r="G15" s="175">
        <f>ROUND(E15*F15,2)</f>
        <v>0</v>
      </c>
      <c r="H15" s="158">
        <v>307.56</v>
      </c>
      <c r="I15" s="157">
        <f>ROUND(E15*H15,2)</f>
        <v>57230.76</v>
      </c>
      <c r="J15" s="158">
        <v>132.44</v>
      </c>
      <c r="K15" s="157">
        <f>ROUND(E15*J15,2)</f>
        <v>24644.44</v>
      </c>
      <c r="L15" s="157">
        <v>21</v>
      </c>
      <c r="M15" s="157">
        <f>G15*(1+L15/100)</f>
        <v>0</v>
      </c>
      <c r="N15" s="156">
        <v>3.47E-3</v>
      </c>
      <c r="O15" s="156">
        <f>ROUND(E15*N15,2)</f>
        <v>0.65</v>
      </c>
      <c r="P15" s="156">
        <v>0</v>
      </c>
      <c r="Q15" s="156">
        <f>ROUND(E15*P15,2)</f>
        <v>0</v>
      </c>
      <c r="R15" s="157"/>
      <c r="S15" s="157" t="s">
        <v>109</v>
      </c>
      <c r="T15" s="157" t="s">
        <v>109</v>
      </c>
      <c r="U15" s="157">
        <v>0.22400999999999999</v>
      </c>
      <c r="V15" s="157">
        <f>ROUND(E15*U15,2)</f>
        <v>41.68</v>
      </c>
      <c r="W15" s="157"/>
      <c r="X15" s="157" t="s">
        <v>110</v>
      </c>
      <c r="Y15" s="157" t="s">
        <v>111</v>
      </c>
      <c r="Z15" s="147"/>
      <c r="AA15" s="147"/>
      <c r="AB15" s="147"/>
      <c r="AC15" s="147"/>
      <c r="AD15" s="147"/>
      <c r="AE15" s="147"/>
      <c r="AF15" s="147"/>
      <c r="AG15" s="147" t="s">
        <v>112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184" t="s">
        <v>182</v>
      </c>
      <c r="D16" s="159"/>
      <c r="E16" s="160">
        <v>186.08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114</v>
      </c>
      <c r="AH16" s="147">
        <v>5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0">
        <v>4</v>
      </c>
      <c r="B17" s="171" t="s">
        <v>130</v>
      </c>
      <c r="C17" s="183" t="s">
        <v>131</v>
      </c>
      <c r="D17" s="172" t="s">
        <v>108</v>
      </c>
      <c r="E17" s="173">
        <v>-186.08</v>
      </c>
      <c r="F17" s="174">
        <v>0</v>
      </c>
      <c r="G17" s="175">
        <f>ROUND(E17*F17,2)</f>
        <v>0</v>
      </c>
      <c r="H17" s="158">
        <v>144.25</v>
      </c>
      <c r="I17" s="157">
        <f>ROUND(E17*H17,2)</f>
        <v>-26842.04</v>
      </c>
      <c r="J17" s="158">
        <v>110.75</v>
      </c>
      <c r="K17" s="157">
        <f>ROUND(E17*J17,2)</f>
        <v>-20608.36</v>
      </c>
      <c r="L17" s="157">
        <v>21</v>
      </c>
      <c r="M17" s="157">
        <f>G17*(1+L17/100)</f>
        <v>0</v>
      </c>
      <c r="N17" s="156">
        <v>5.2999999999999998E-4</v>
      </c>
      <c r="O17" s="156">
        <f>ROUND(E17*N17,2)</f>
        <v>-0.1</v>
      </c>
      <c r="P17" s="156">
        <v>0</v>
      </c>
      <c r="Q17" s="156">
        <f>ROUND(E17*P17,2)</f>
        <v>0</v>
      </c>
      <c r="R17" s="157"/>
      <c r="S17" s="157" t="s">
        <v>109</v>
      </c>
      <c r="T17" s="157" t="s">
        <v>109</v>
      </c>
      <c r="U17" s="157">
        <v>0.21</v>
      </c>
      <c r="V17" s="157">
        <f>ROUND(E17*U17,2)</f>
        <v>-39.08</v>
      </c>
      <c r="W17" s="157"/>
      <c r="X17" s="157" t="s">
        <v>110</v>
      </c>
      <c r="Y17" s="157" t="s">
        <v>111</v>
      </c>
      <c r="Z17" s="147"/>
      <c r="AA17" s="147"/>
      <c r="AB17" s="147"/>
      <c r="AC17" s="147"/>
      <c r="AD17" s="147"/>
      <c r="AE17" s="147"/>
      <c r="AF17" s="147"/>
      <c r="AG17" s="147" t="s">
        <v>112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4" t="s">
        <v>183</v>
      </c>
      <c r="D18" s="159"/>
      <c r="E18" s="160">
        <v>-186.08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114</v>
      </c>
      <c r="AH18" s="147">
        <v>5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x14ac:dyDescent="0.2">
      <c r="A19" s="163" t="s">
        <v>104</v>
      </c>
      <c r="B19" s="164" t="s">
        <v>72</v>
      </c>
      <c r="C19" s="182" t="s">
        <v>73</v>
      </c>
      <c r="D19" s="165"/>
      <c r="E19" s="166"/>
      <c r="F19" s="167"/>
      <c r="G19" s="168">
        <f>SUMIF(AG20:AG20,"&lt;&gt;NOR",G20:G20)</f>
        <v>0</v>
      </c>
      <c r="H19" s="162"/>
      <c r="I19" s="162">
        <f>SUM(I20:I20)</f>
        <v>0</v>
      </c>
      <c r="J19" s="162"/>
      <c r="K19" s="162">
        <f>SUM(K20:K20)</f>
        <v>594.78</v>
      </c>
      <c r="L19" s="162"/>
      <c r="M19" s="162">
        <f>SUM(M20:M20)</f>
        <v>0</v>
      </c>
      <c r="N19" s="161"/>
      <c r="O19" s="161">
        <f>SUM(O20:O20)</f>
        <v>0</v>
      </c>
      <c r="P19" s="161"/>
      <c r="Q19" s="161">
        <f>SUM(Q20:Q20)</f>
        <v>0</v>
      </c>
      <c r="R19" s="162"/>
      <c r="S19" s="162"/>
      <c r="T19" s="162"/>
      <c r="U19" s="162"/>
      <c r="V19" s="162">
        <f>SUM(V20:V20)</f>
        <v>1.22</v>
      </c>
      <c r="W19" s="162"/>
      <c r="X19" s="162"/>
      <c r="Y19" s="162"/>
      <c r="AG19" t="s">
        <v>105</v>
      </c>
    </row>
    <row r="20" spans="1:60" outlineLevel="1" x14ac:dyDescent="0.2">
      <c r="A20" s="176">
        <v>5</v>
      </c>
      <c r="B20" s="177" t="s">
        <v>140</v>
      </c>
      <c r="C20" s="185" t="s">
        <v>141</v>
      </c>
      <c r="D20" s="178" t="s">
        <v>142</v>
      </c>
      <c r="E20" s="179">
        <v>1.4314800000000001</v>
      </c>
      <c r="F20" s="180">
        <v>0</v>
      </c>
      <c r="G20" s="181">
        <f>ROUND(E20*F20,2)</f>
        <v>0</v>
      </c>
      <c r="H20" s="158">
        <v>0</v>
      </c>
      <c r="I20" s="157">
        <f>ROUND(E20*H20,2)</f>
        <v>0</v>
      </c>
      <c r="J20" s="158">
        <v>415.5</v>
      </c>
      <c r="K20" s="157">
        <f>ROUND(E20*J20,2)</f>
        <v>594.78</v>
      </c>
      <c r="L20" s="157">
        <v>21</v>
      </c>
      <c r="M20" s="157">
        <f>G20*(1+L20/100)</f>
        <v>0</v>
      </c>
      <c r="N20" s="156">
        <v>0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109</v>
      </c>
      <c r="T20" s="157" t="s">
        <v>109</v>
      </c>
      <c r="U20" s="157">
        <v>0.85199999999999998</v>
      </c>
      <c r="V20" s="157">
        <f>ROUND(E20*U20,2)</f>
        <v>1.22</v>
      </c>
      <c r="W20" s="157"/>
      <c r="X20" s="157" t="s">
        <v>143</v>
      </c>
      <c r="Y20" s="157" t="s">
        <v>111</v>
      </c>
      <c r="Z20" s="147"/>
      <c r="AA20" s="147"/>
      <c r="AB20" s="147"/>
      <c r="AC20" s="147"/>
      <c r="AD20" s="147"/>
      <c r="AE20" s="147"/>
      <c r="AF20" s="147"/>
      <c r="AG20" s="147" t="s">
        <v>144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">
      <c r="A21" s="163" t="s">
        <v>104</v>
      </c>
      <c r="B21" s="164" t="s">
        <v>76</v>
      </c>
      <c r="C21" s="182" t="s">
        <v>30</v>
      </c>
      <c r="D21" s="165"/>
      <c r="E21" s="166"/>
      <c r="F21" s="167"/>
      <c r="G21" s="168">
        <f>SUMIF(AG22:AG22,"&lt;&gt;NOR",G22:G22)</f>
        <v>0</v>
      </c>
      <c r="H21" s="162"/>
      <c r="I21" s="162">
        <f>SUM(I22:I22)</f>
        <v>0</v>
      </c>
      <c r="J21" s="162"/>
      <c r="K21" s="162">
        <f>SUM(K22:K22)</f>
        <v>1000</v>
      </c>
      <c r="L21" s="162"/>
      <c r="M21" s="162">
        <f>SUM(M22:M22)</f>
        <v>0</v>
      </c>
      <c r="N21" s="161"/>
      <c r="O21" s="161">
        <f>SUM(O22:O22)</f>
        <v>0</v>
      </c>
      <c r="P21" s="161"/>
      <c r="Q21" s="161">
        <f>SUM(Q22:Q22)</f>
        <v>0</v>
      </c>
      <c r="R21" s="162"/>
      <c r="S21" s="162"/>
      <c r="T21" s="162"/>
      <c r="U21" s="162"/>
      <c r="V21" s="162">
        <f>SUM(V22:V22)</f>
        <v>0</v>
      </c>
      <c r="W21" s="162"/>
      <c r="X21" s="162"/>
      <c r="Y21" s="162"/>
      <c r="AG21" t="s">
        <v>105</v>
      </c>
    </row>
    <row r="22" spans="1:60" outlineLevel="1" x14ac:dyDescent="0.2">
      <c r="A22" s="170">
        <v>6</v>
      </c>
      <c r="B22" s="171" t="s">
        <v>150</v>
      </c>
      <c r="C22" s="183" t="s">
        <v>151</v>
      </c>
      <c r="D22" s="172" t="s">
        <v>152</v>
      </c>
      <c r="E22" s="173">
        <v>1</v>
      </c>
      <c r="F22" s="174">
        <v>0</v>
      </c>
      <c r="G22" s="175">
        <f>ROUND(E22*F22,2)</f>
        <v>0</v>
      </c>
      <c r="H22" s="158">
        <v>0</v>
      </c>
      <c r="I22" s="157">
        <f>ROUND(E22*H22,2)</f>
        <v>0</v>
      </c>
      <c r="J22" s="158">
        <v>1000</v>
      </c>
      <c r="K22" s="157">
        <f>ROUND(E22*J22,2)</f>
        <v>1000</v>
      </c>
      <c r="L22" s="157">
        <v>21</v>
      </c>
      <c r="M22" s="157">
        <f>G22*(1+L22/100)</f>
        <v>0</v>
      </c>
      <c r="N22" s="156">
        <v>0</v>
      </c>
      <c r="O22" s="156">
        <f>ROUND(E22*N22,2)</f>
        <v>0</v>
      </c>
      <c r="P22" s="156">
        <v>0</v>
      </c>
      <c r="Q22" s="156">
        <f>ROUND(E22*P22,2)</f>
        <v>0</v>
      </c>
      <c r="R22" s="157"/>
      <c r="S22" s="157" t="s">
        <v>109</v>
      </c>
      <c r="T22" s="157" t="s">
        <v>127</v>
      </c>
      <c r="U22" s="157">
        <v>0</v>
      </c>
      <c r="V22" s="157">
        <f>ROUND(E22*U22,2)</f>
        <v>0</v>
      </c>
      <c r="W22" s="157"/>
      <c r="X22" s="157" t="s">
        <v>153</v>
      </c>
      <c r="Y22" s="157" t="s">
        <v>111</v>
      </c>
      <c r="Z22" s="147"/>
      <c r="AA22" s="147"/>
      <c r="AB22" s="147"/>
      <c r="AC22" s="147"/>
      <c r="AD22" s="147"/>
      <c r="AE22" s="147"/>
      <c r="AF22" s="147"/>
      <c r="AG22" s="147" t="s">
        <v>154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x14ac:dyDescent="0.2">
      <c r="A23" s="3"/>
      <c r="B23" s="4"/>
      <c r="C23" s="186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v>15</v>
      </c>
      <c r="AF23">
        <v>21</v>
      </c>
      <c r="AG23" t="s">
        <v>90</v>
      </c>
    </row>
    <row r="24" spans="1:60" x14ac:dyDescent="0.2">
      <c r="A24" s="150"/>
      <c r="B24" s="151" t="s">
        <v>31</v>
      </c>
      <c r="C24" s="187"/>
      <c r="D24" s="152"/>
      <c r="E24" s="153"/>
      <c r="F24" s="153"/>
      <c r="G24" s="169">
        <f>G8+G19+G21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f>SUMIF(L7:L22,AE23,G7:G22)</f>
        <v>0</v>
      </c>
      <c r="AF24">
        <f>SUMIF(L7:L22,AF23,G7:G22)</f>
        <v>0</v>
      </c>
      <c r="AG24" t="s">
        <v>155</v>
      </c>
    </row>
    <row r="25" spans="1:60" x14ac:dyDescent="0.2">
      <c r="A25" s="3"/>
      <c r="B25" s="4"/>
      <c r="C25" s="186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">
      <c r="A26" s="3"/>
      <c r="B26" s="4"/>
      <c r="C26" s="186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64" t="s">
        <v>156</v>
      </c>
      <c r="B27" s="264"/>
      <c r="C27" s="26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 x14ac:dyDescent="0.2">
      <c r="A28" s="245"/>
      <c r="B28" s="246"/>
      <c r="C28" s="247"/>
      <c r="D28" s="246"/>
      <c r="E28" s="246"/>
      <c r="F28" s="246"/>
      <c r="G28" s="24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G28" t="s">
        <v>157</v>
      </c>
    </row>
    <row r="29" spans="1:60" x14ac:dyDescent="0.2">
      <c r="A29" s="249"/>
      <c r="B29" s="250"/>
      <c r="C29" s="251"/>
      <c r="D29" s="250"/>
      <c r="E29" s="250"/>
      <c r="F29" s="250"/>
      <c r="G29" s="25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49"/>
      <c r="B30" s="250"/>
      <c r="C30" s="251"/>
      <c r="D30" s="250"/>
      <c r="E30" s="250"/>
      <c r="F30" s="250"/>
      <c r="G30" s="25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49"/>
      <c r="B31" s="250"/>
      <c r="C31" s="251"/>
      <c r="D31" s="250"/>
      <c r="E31" s="250"/>
      <c r="F31" s="250"/>
      <c r="G31" s="25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253"/>
      <c r="B32" s="254"/>
      <c r="C32" s="255"/>
      <c r="D32" s="254"/>
      <c r="E32" s="254"/>
      <c r="F32" s="254"/>
      <c r="G32" s="25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 x14ac:dyDescent="0.2">
      <c r="A33" s="3"/>
      <c r="B33" s="4"/>
      <c r="C33" s="186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">
      <c r="C34" s="188"/>
      <c r="D34" s="10"/>
      <c r="AG34" t="s">
        <v>158</v>
      </c>
    </row>
    <row r="35" spans="1:33" x14ac:dyDescent="0.2">
      <c r="D35" s="10"/>
    </row>
    <row r="36" spans="1:33" x14ac:dyDescent="0.2">
      <c r="D36" s="10"/>
    </row>
    <row r="37" spans="1:33" x14ac:dyDescent="0.2">
      <c r="D37" s="10"/>
    </row>
    <row r="38" spans="1:33" x14ac:dyDescent="0.2">
      <c r="D38" s="10"/>
    </row>
    <row r="39" spans="1:33" x14ac:dyDescent="0.2">
      <c r="D39" s="10"/>
    </row>
    <row r="40" spans="1:33" x14ac:dyDescent="0.2">
      <c r="D40" s="10"/>
    </row>
    <row r="41" spans="1:33" x14ac:dyDescent="0.2">
      <c r="D41" s="10"/>
    </row>
    <row r="42" spans="1:33" x14ac:dyDescent="0.2">
      <c r="D42" s="10"/>
    </row>
    <row r="43" spans="1:33" x14ac:dyDescent="0.2">
      <c r="D43" s="10"/>
    </row>
    <row r="44" spans="1:33" x14ac:dyDescent="0.2">
      <c r="D44" s="10"/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8:G32"/>
    <mergeCell ref="A1:G1"/>
    <mergeCell ref="C2:G2"/>
    <mergeCell ref="C3:G3"/>
    <mergeCell ref="C4:G4"/>
    <mergeCell ref="A27:C2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54</vt:i4>
      </vt:variant>
    </vt:vector>
  </HeadingPairs>
  <TitlesOfParts>
    <vt:vector size="60" baseType="lpstr">
      <vt:lpstr>Stavba</vt:lpstr>
      <vt:lpstr>VzorPolozky</vt:lpstr>
      <vt:lpstr>01 01 Pol</vt:lpstr>
      <vt:lpstr>01 02 Pol</vt:lpstr>
      <vt:lpstr>01 03 Pol</vt:lpstr>
      <vt:lpstr>02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'02 04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'02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Vyskočil Vítězslav</dc:creator>
  <cp:lastModifiedBy>Jana Benešová</cp:lastModifiedBy>
  <cp:lastPrinted>2024-01-25T11:00:56Z</cp:lastPrinted>
  <dcterms:created xsi:type="dcterms:W3CDTF">2009-04-08T07:15:50Z</dcterms:created>
  <dcterms:modified xsi:type="dcterms:W3CDTF">2024-01-25T11:01:12Z</dcterms:modified>
</cp:coreProperties>
</file>